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defaultThemeVersion="124226"/>
  <mc:AlternateContent xmlns:mc="http://schemas.openxmlformats.org/markup-compatibility/2006">
    <mc:Choice Requires="x15">
      <x15ac:absPath xmlns:x15ac="http://schemas.microsoft.com/office/spreadsheetml/2010/11/ac" url="/Users/lee-ann/Downloads/"/>
    </mc:Choice>
  </mc:AlternateContent>
  <xr:revisionPtr revIDLastSave="0" documentId="13_ncr:1_{01C676AF-F70E-6E45-B643-F37ADD59C3E2}" xr6:coauthVersionLast="47" xr6:coauthVersionMax="47" xr10:uidLastSave="{00000000-0000-0000-0000-000000000000}"/>
  <workbookProtection workbookAlgorithmName="SHA-512" workbookHashValue="KjEvYl/mzeUSkwjFevGHgkAk/I5LKXPLR1or8yZlYANL0xXcwe2aN8PfISO3upU1zbEjxMS7T0x+1q2q7VW9RA==" workbookSaltValue="IUoMiGVgFTuIbJRpTey84A==" workbookSpinCount="100000" lockStructure="1"/>
  <bookViews>
    <workbookView xWindow="38400" yWindow="-300" windowWidth="35840" windowHeight="20200" tabRatio="679" xr2:uid="{00000000-000D-0000-FFFF-FFFF00000000}"/>
  </bookViews>
  <sheets>
    <sheet name="Start" sheetId="11" r:id="rId1"/>
    <sheet name="LHR" sheetId="6" r:id="rId2"/>
    <sheet name="Deflektorhauben HN - HF" sheetId="2" r:id="rId3"/>
    <sheet name="Tabelle HN-HF" sheetId="3" state="hidden" r:id="rId4"/>
    <sheet name="Lamellenhaube VHL" sheetId="4" r:id="rId5"/>
    <sheet name="Tabelle VHL" sheetId="5" state="hidden" r:id="rId6"/>
    <sheet name="Fortlufthaube VHA" sheetId="8" r:id="rId7"/>
    <sheet name="Tabelle VHA" sheetId="9" state="hidden" r:id="rId8"/>
    <sheet name="Abstandsdämpfung" sheetId="14" r:id="rId9"/>
    <sheet name="Dachdurchführungen" sheetId="12" r:id="rId10"/>
  </sheets>
  <definedNames>
    <definedName name="_xlnm.Print_Area" localSheetId="8">Abstandsdämpfung!$A$1:$H$37</definedName>
    <definedName name="_xlnm.Print_Area" localSheetId="2">'Deflektorhauben HN - HF'!$A$1:$I$48</definedName>
    <definedName name="_xlnm.Print_Area" localSheetId="6">'Fortlufthaube VHA'!$A$1:$H$52</definedName>
    <definedName name="_xlnm.Print_Area" localSheetId="4">'Lamellenhaube VHL'!$A$1:$I$47</definedName>
    <definedName name="_xlnm.Print_Area" localSheetId="1">LHR!$A$1:$H$56</definedName>
    <definedName name="www.lindQST.com">Start!$J$19</definedName>
    <definedName name="www.lindQST.com_Schnellauslegungsprogramm">Start!$J$19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6" l="1"/>
  <c r="B15" i="6" l="1"/>
  <c r="H13" i="4" l="1"/>
  <c r="B24" i="4" s="1"/>
  <c r="B12" i="6" l="1"/>
  <c r="C29" i="6" l="1"/>
  <c r="D23" i="6" s="1"/>
  <c r="D31" i="6" s="1"/>
  <c r="I1" i="6" l="1"/>
  <c r="B28" i="6" s="1"/>
  <c r="B29" i="6" s="1"/>
  <c r="D19" i="6" l="1"/>
  <c r="E19" i="6"/>
  <c r="E21" i="2"/>
  <c r="H13" i="2"/>
  <c r="B24" i="2" s="1"/>
  <c r="F13" i="6" l="1"/>
  <c r="F14" i="6"/>
  <c r="C13" i="6"/>
  <c r="C14" i="6"/>
  <c r="G4" i="4"/>
  <c r="B20" i="4"/>
  <c r="B19" i="4"/>
  <c r="B21" i="4"/>
  <c r="E20" i="4"/>
  <c r="E19" i="4"/>
  <c r="B27" i="6" l="1"/>
  <c r="F19" i="6"/>
  <c r="G4" i="6" l="1"/>
  <c r="J28" i="14"/>
  <c r="C29" i="14" s="1"/>
  <c r="G4" i="14"/>
  <c r="E3" i="9" l="1"/>
  <c r="E4" i="9"/>
  <c r="E5" i="9"/>
  <c r="E6" i="9"/>
  <c r="E7" i="9"/>
  <c r="E8" i="9"/>
  <c r="E9" i="9"/>
  <c r="E2" i="9"/>
  <c r="F2" i="5"/>
  <c r="I3" i="5" s="1"/>
  <c r="F2" i="3"/>
  <c r="F3" i="5"/>
  <c r="F4" i="5"/>
  <c r="F5" i="5"/>
  <c r="F6" i="5"/>
  <c r="F7" i="5"/>
  <c r="F8" i="5"/>
  <c r="F9" i="5"/>
  <c r="F3" i="3"/>
  <c r="F4" i="3"/>
  <c r="F5" i="3"/>
  <c r="F6" i="3"/>
  <c r="F7" i="3"/>
  <c r="F8" i="3"/>
  <c r="F9" i="3"/>
  <c r="F10" i="3"/>
  <c r="F11" i="3"/>
  <c r="F12" i="3"/>
  <c r="F13" i="3"/>
  <c r="G8" i="3" l="1"/>
  <c r="H4" i="5"/>
  <c r="G9" i="3"/>
  <c r="G7" i="3"/>
  <c r="G2" i="5"/>
  <c r="I2" i="5"/>
  <c r="G3" i="5"/>
  <c r="G4" i="5"/>
  <c r="G6" i="5"/>
  <c r="G8" i="5"/>
  <c r="J9" i="5"/>
  <c r="H9" i="5"/>
  <c r="I8" i="5"/>
  <c r="J7" i="5"/>
  <c r="H7" i="5"/>
  <c r="I6" i="5"/>
  <c r="J5" i="5"/>
  <c r="H5" i="5"/>
  <c r="I4" i="5"/>
  <c r="J2" i="5"/>
  <c r="H2" i="5"/>
  <c r="J3" i="5"/>
  <c r="H3" i="5"/>
  <c r="G5" i="5"/>
  <c r="G7" i="5"/>
  <c r="G9" i="5"/>
  <c r="I9" i="5"/>
  <c r="J8" i="5"/>
  <c r="H8" i="5"/>
  <c r="I7" i="5"/>
  <c r="J6" i="5"/>
  <c r="H6" i="5"/>
  <c r="I5" i="5"/>
  <c r="J4" i="5"/>
  <c r="G3" i="9"/>
  <c r="G4" i="9"/>
  <c r="G5" i="9"/>
  <c r="G6" i="9"/>
  <c r="G7" i="9"/>
  <c r="G8" i="9"/>
  <c r="G9" i="9"/>
  <c r="F9" i="9"/>
  <c r="F8" i="9"/>
  <c r="F7" i="9"/>
  <c r="F6" i="9"/>
  <c r="F5" i="9"/>
  <c r="F4" i="9"/>
  <c r="F3" i="9"/>
  <c r="G2" i="9"/>
  <c r="F2" i="9"/>
  <c r="I13" i="8"/>
  <c r="B24" i="8" s="1"/>
  <c r="I12" i="8"/>
  <c r="G4" i="8"/>
  <c r="C21" i="6"/>
  <c r="C18" i="6"/>
  <c r="C27" i="6" s="1"/>
  <c r="E27" i="6" l="1"/>
  <c r="F27" i="6"/>
  <c r="B36" i="6"/>
  <c r="F20" i="8"/>
  <c r="F19" i="8"/>
  <c r="F14" i="8"/>
  <c r="F16" i="8"/>
  <c r="C16" i="8" s="1"/>
  <c r="C20" i="8" s="1"/>
  <c r="C28" i="6"/>
  <c r="C36" i="6" l="1"/>
  <c r="F36" i="6" s="1"/>
  <c r="B37" i="6"/>
  <c r="E28" i="6"/>
  <c r="F28" i="6"/>
  <c r="E36" i="6" l="1"/>
  <c r="E37" i="6"/>
  <c r="D37" i="6"/>
  <c r="G4" i="2"/>
  <c r="C21" i="4"/>
  <c r="G14" i="6" l="1"/>
  <c r="G13" i="6"/>
  <c r="B13" i="6"/>
  <c r="B14" i="6"/>
  <c r="C20" i="4"/>
  <c r="F20" i="4"/>
  <c r="F14" i="4"/>
  <c r="C19" i="4"/>
  <c r="F16" i="4"/>
  <c r="C16" i="4" s="1"/>
  <c r="F19" i="4"/>
  <c r="H12" i="2"/>
  <c r="B35" i="6" l="1"/>
  <c r="C35" i="6" s="1"/>
  <c r="H2" i="3"/>
  <c r="F35" i="6" l="1"/>
  <c r="E35" i="6"/>
  <c r="C12" i="2"/>
  <c r="F14" i="2"/>
  <c r="F16" i="2"/>
  <c r="C16" i="2" s="1"/>
  <c r="C20" i="2" s="1"/>
  <c r="G10" i="3"/>
  <c r="G12" i="3"/>
  <c r="H13" i="3"/>
  <c r="H11" i="3"/>
  <c r="G11" i="3"/>
  <c r="G13" i="3"/>
  <c r="H12" i="3"/>
  <c r="H10" i="3"/>
  <c r="H8" i="3"/>
  <c r="H9" i="3"/>
  <c r="H7" i="3"/>
  <c r="H6" i="3"/>
  <c r="G6" i="3"/>
  <c r="H5" i="3"/>
  <c r="H4" i="3"/>
  <c r="G4" i="3"/>
  <c r="G5" i="3"/>
  <c r="G3" i="3"/>
  <c r="H3" i="3"/>
  <c r="G2" i="3"/>
  <c r="F19" i="2" l="1"/>
  <c r="F20" i="2"/>
</calcChain>
</file>

<file path=xl/sharedStrings.xml><?xml version="1.0" encoding="utf-8"?>
<sst xmlns="http://schemas.openxmlformats.org/spreadsheetml/2006/main" count="258" uniqueCount="152">
  <si>
    <t>Druckverlust</t>
  </si>
  <si>
    <t>Schallleistungspegel</t>
  </si>
  <si>
    <t>Richtungsfaktor Q</t>
  </si>
  <si>
    <t>Projekt</t>
  </si>
  <si>
    <t>HN</t>
  </si>
  <si>
    <t>HF</t>
  </si>
  <si>
    <t>Nenndurchmesser</t>
  </si>
  <si>
    <t>Volumenstrom</t>
  </si>
  <si>
    <t>Geschwindigkeit in Öffnung</t>
  </si>
  <si>
    <t>Preis</t>
  </si>
  <si>
    <t>Typ</t>
  </si>
  <si>
    <t>Größe</t>
  </si>
  <si>
    <t>Mischzahl</t>
  </si>
  <si>
    <t>Schall</t>
  </si>
  <si>
    <t>Druck</t>
  </si>
  <si>
    <t>freier Querschnitt in Öffnung</t>
  </si>
  <si>
    <t>Geschwindkeit im Rohr</t>
  </si>
  <si>
    <t>Auslegung Lindab Deflektorhauben HN / HF</t>
  </si>
  <si>
    <r>
      <rPr>
        <b/>
        <sz val="11"/>
        <rFont val="Arial"/>
        <family val="2"/>
      </rPr>
      <t>Wurfweite für Deflektorhauben</t>
    </r>
    <r>
      <rPr>
        <b/>
        <sz val="12"/>
        <rFont val="Arial"/>
        <family val="2"/>
      </rPr>
      <t xml:space="preserve"> </t>
    </r>
    <r>
      <rPr>
        <b/>
        <sz val="10"/>
        <rFont val="Arial"/>
        <family val="2"/>
      </rPr>
      <t>(nach Recknagel-Sprenger)</t>
    </r>
  </si>
  <si>
    <t>Deflekorhaube</t>
  </si>
  <si>
    <t>Endgeschwindigkeit von</t>
  </si>
  <si>
    <t>wird in einem Abstand von</t>
  </si>
  <si>
    <t>im Kernstrahl erreicht.</t>
  </si>
  <si>
    <t>Höhe</t>
  </si>
  <si>
    <t>Höhe H</t>
  </si>
  <si>
    <t xml:space="preserve">         HN                  HF</t>
  </si>
  <si>
    <t>Der Anschlusskasten MBB</t>
  </si>
  <si>
    <t>schnelle und einfache Auslegung unter www.lindqst.com</t>
  </si>
  <si>
    <t>VHL</t>
  </si>
  <si>
    <t>* sollten in der Berechnung keine Werte angezeigt werden, bitte anderen Nenndurchmesser wählen</t>
  </si>
  <si>
    <t xml:space="preserve">     mit intergrierter Kegeldrossel bis zu 200 Pa einregulierbar</t>
  </si>
  <si>
    <t xml:space="preserve">     schnelle, einfache und genaue Einregulierung</t>
  </si>
  <si>
    <t xml:space="preserve">     hohe Flexibilität</t>
  </si>
  <si>
    <t xml:space="preserve">     integrierter Telefonieschalldämpfer</t>
  </si>
  <si>
    <t xml:space="preserve">     Reduzierung der Drosseln und Revisionsöffnungen im Lüftungssystem</t>
  </si>
  <si>
    <t xml:space="preserve">     mit integriertem Volumenstromregler lieferbar</t>
  </si>
  <si>
    <t>FO</t>
  </si>
  <si>
    <t>AU</t>
  </si>
  <si>
    <t>Auslegung Lamellenhaube LHR</t>
  </si>
  <si>
    <t>Luftmenge</t>
  </si>
  <si>
    <t>A-Maß</t>
  </si>
  <si>
    <t>B-Maß</t>
  </si>
  <si>
    <t>Anzahl Lamellen</t>
  </si>
  <si>
    <t>m.</t>
  </si>
  <si>
    <t>Höhe H=</t>
  </si>
  <si>
    <t>Berechnung für LHR-2</t>
  </si>
  <si>
    <t>Fr.Querschnitt</t>
  </si>
  <si>
    <t>Geschwindigkeit</t>
  </si>
  <si>
    <t>im freien Querschnitt</t>
  </si>
  <si>
    <t>Berechnung für LHR-1</t>
  </si>
  <si>
    <t>Zubehör</t>
  </si>
  <si>
    <t>Dachdurchführungen</t>
  </si>
  <si>
    <t>Flachdachsockel</t>
  </si>
  <si>
    <t>QFDSVZ</t>
  </si>
  <si>
    <t>Einwandige Ausführung, inneliegende Zellschaumisolierung, 20mm, für Überteckmontage der Lamellenhaube LHR-2</t>
  </si>
  <si>
    <t>Querschnitt</t>
  </si>
  <si>
    <t>Schall-AU</t>
  </si>
  <si>
    <t>Druck-AU</t>
  </si>
  <si>
    <t>Schal-FO</t>
  </si>
  <si>
    <t>Druck-FO</t>
  </si>
  <si>
    <t>Außenluft</t>
  </si>
  <si>
    <t>Fortluft</t>
  </si>
  <si>
    <t>Auslegung Lindab Lamellenhaube VHL</t>
  </si>
  <si>
    <t>Auslegung Lindab Fortlufthaube VHA</t>
  </si>
  <si>
    <t>VHA</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</si>
  <si>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</si>
  <si>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125mm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</si>
  <si>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160mm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</si>
  <si>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200mm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</si>
  <si>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250mm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</si>
  <si>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Volumenstrom: 315mm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</si>
  <si>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500mm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</si>
  <si>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400mm
Volumenstrom: 
Druckverlust:
Schallleistungspegel:
</t>
  </si>
  <si>
    <t>Lamellenhaube LHR</t>
  </si>
  <si>
    <t>Lamellenhaube VHL</t>
  </si>
  <si>
    <t>Fortlufthaube VHA</t>
  </si>
  <si>
    <t>Online Produktinformationen</t>
  </si>
  <si>
    <t xml:space="preserve">
Dachdurchführungen</t>
  </si>
  <si>
    <r>
      <t xml:space="preserve">Deflektorhauben HN / HF
</t>
    </r>
    <r>
      <rPr>
        <u/>
        <sz val="8"/>
        <color theme="10"/>
        <rFont val="Arial"/>
        <family val="2"/>
      </rPr>
      <t>Wurfweite nach Recknagel-Sprenger</t>
    </r>
  </si>
  <si>
    <r>
      <t xml:space="preserve">MEP - Datenbank
</t>
    </r>
    <r>
      <rPr>
        <u/>
        <sz val="6"/>
        <color theme="10"/>
        <rFont val="Arial"/>
        <family val="2"/>
      </rPr>
      <t>Produktdatenbank für ACAD-MEP</t>
    </r>
  </si>
  <si>
    <t>Flachdachsockel QFDSVZ</t>
  </si>
  <si>
    <t>Dachdurchführung GISOL</t>
  </si>
  <si>
    <t>Dachdurchführung TGVF</t>
  </si>
  <si>
    <t>Dachdurchführung TGF</t>
  </si>
  <si>
    <t>Membrandurchführung MGL</t>
  </si>
  <si>
    <t>Membrandurchführung MG</t>
  </si>
  <si>
    <t>Übergangsstück AGIS</t>
  </si>
  <si>
    <t>Wasserkragen WKR</t>
  </si>
  <si>
    <t>Dacheindeckung VHING / VHINS</t>
  </si>
  <si>
    <t>Dachdurchführung
QDDF/QDDFD/QDDFI</t>
  </si>
  <si>
    <t>Kühlbalken Premum / Premax</t>
  </si>
  <si>
    <t xml:space="preserve">      Eurovent-zertifiziert und gemäß EN-15116 und EN-14518 getestet</t>
  </si>
  <si>
    <t>Online Produktinformationen Premum</t>
  </si>
  <si>
    <t xml:space="preserve">     schnelle und einfache Auslegung unter www.lindqst.com</t>
  </si>
  <si>
    <t>Online Produktinformationen Premax</t>
  </si>
  <si>
    <t>Lindab Quick Selection Tool - LindQst</t>
  </si>
  <si>
    <t>Schallausbreitung im Freien ohne Hindernis</t>
  </si>
  <si>
    <t>Bemerkungen</t>
  </si>
  <si>
    <t>Schalleistungspegel Haube Lw</t>
  </si>
  <si>
    <t>Schalldruckpegel an der Hörposition Lp</t>
  </si>
  <si>
    <t>Berechnung Abstandsdämpfung</t>
  </si>
  <si>
    <t>Quadratische Außen- und Fortlufthaube, auch in rechteckiger Form lieferbar. Sie zeichnet sich durch ein besonderes architektonisches Design aus.
Ausführung 1: Wahlweise mit Steckende 40mm lang (Standard) oder Metu Profil 20 mm. Sonderausführung mit Metu Profil 30 mm oder 40 mm.
Ausführung 2: Unterste Lamelle 50 mm lang zum Überstecken. 
Material: verzinktes Stahlblech
Fabrikat: Lindab Hauben
Typ: LHR
Ausführung: 1 oder 2
Anzahl der Lamellen:
Anschlussmaß A X B:  
Volumenstrom:
Druckverlust:
Schallleistungspegel:</t>
  </si>
  <si>
    <t xml:space="preserve">      innovative Lindab JetCone-System zur Einregulierung der Volumenströme</t>
  </si>
  <si>
    <t xml:space="preserve">      mit integrierten Ventilen mit Stellantrieb, Raumregler , Taupunktfühler, sowie
      elektronischer Verbindungskarte lieferbar</t>
  </si>
  <si>
    <t xml:space="preserve">      einfache Verstellung des Strahlbildes mit Lindab AirGuide-System ist durch
      verstellbare Luftlenkelemente</t>
  </si>
  <si>
    <t>Bemerkung</t>
  </si>
  <si>
    <t>Distanz zw. Haube und Messpunkt r</t>
  </si>
  <si>
    <t>weitere Informationen unter www.lindab.de</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</si>
  <si>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560mm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</si>
  <si>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630mm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</si>
  <si>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710mm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</si>
  <si>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800mm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</si>
  <si>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900mm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</si>
  <si>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1000mm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</si>
  <si>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1120mm
Volumenstrom:
Druckverlust:
Schallleistungspegel:
</t>
  </si>
  <si>
    <t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1250mm
Volumenstrom:
Druckverlust:
Schallleistungspegel:
</t>
  </si>
  <si>
    <t>auf Anfrage</t>
  </si>
  <si>
    <t>Online Handbuch - Schnellauswahl - Die einfachste Art den richtigen Auslass oder Kühlbalken zu finden</t>
  </si>
  <si>
    <t>offen</t>
  </si>
  <si>
    <t>geschlossen</t>
  </si>
  <si>
    <t>LHR-2</t>
  </si>
  <si>
    <t>LHR-1</t>
  </si>
  <si>
    <t>beide</t>
  </si>
  <si>
    <t>maximal 20</t>
  </si>
  <si>
    <r>
      <t xml:space="preserve">Preis </t>
    </r>
    <r>
      <rPr>
        <sz val="8"/>
        <rFont val="Arial"/>
        <family val="2"/>
      </rPr>
      <t>(ohne Rabatt zzgl. MwSt.)**</t>
    </r>
  </si>
  <si>
    <t>** Preisbasis: L2020/2021</t>
  </si>
  <si>
    <r>
      <t xml:space="preserve">Preis </t>
    </r>
    <r>
      <rPr>
        <sz val="8"/>
        <rFont val="Arial"/>
        <family val="2"/>
      </rPr>
      <t>(ohne Rabatt zzgl. MwSt.)</t>
    </r>
    <r>
      <rPr>
        <sz val="9"/>
        <rFont val="Arial"/>
        <family val="2"/>
      </rPr>
      <t>**</t>
    </r>
  </si>
  <si>
    <t>* Sollten keine Werte errechnet werden, anderen Nenndurchmesser wählen</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</si>
  <si>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100mm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</si>
  <si>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125mm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</si>
  <si>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160mm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</si>
  <si>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200mm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</si>
  <si>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250mm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</si>
  <si>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315mm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</si>
  <si>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400mm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</si>
  <si>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500mm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</si>
  <si>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630mm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</si>
  <si>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800mm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</si>
  <si>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1000mm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</si>
  <si>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1250mm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</si>
  <si>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1400mm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</si>
  <si>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1500mm 
Volumenstrom:
Druckverlust:
Schallleistungspegel:
</t>
  </si>
  <si>
    <t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Flansch Typ FL. Die Haube wird mit Gegenflansch ausgeliefert.  
Material: verzinktes Stahlblech
Fabrikat: Lindab Hauben
Typ: HF
Nennweite: 1600mm 
Volumenstrom:
Druckverlust:
Schallleistungspegel: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</si>
  <si>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100mm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</si>
  <si>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125mm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</si>
  <si>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160mm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</si>
  <si>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200mm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</si>
  <si>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250mm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</si>
  <si>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315mm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</si>
  <si>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500mm
</t>
  </si>
  <si>
    <t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400mm
</t>
  </si>
  <si>
    <t>bitte anfragen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</si>
</sst>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 &quot;m³/h&quot;"/>
    <numFmt numFmtId="166" formatCode="0\ &quot;mm&quot;"/>
    <numFmt numFmtId="167" formatCode="0.000\ &quot;m²&quot;"/>
    <numFmt numFmtId="168" formatCode="0.00\ &quot;m/s&quot;"/>
    <numFmt numFmtId="169" formatCode="0\ &quot;Pa&quot;"/>
    <numFmt numFmtId="170" formatCode="0\ &quot;dB(A)&quot;"/>
    <numFmt numFmtId="171" formatCode="0\ &quot;m&quot;"/>
    <numFmt numFmtId="172" formatCode="0.00\ &quot;m&quot;"/>
    <numFmt numFmtId="173" formatCode="0\ &quot;dB&quot;"/>
    <numFmt numFmtId="174" formatCode="0.00\ &quot;€&quot;"/>
    <numFmt numFmtId="175" formatCode="0.0000\ &quot;m²&quot;"/>
    <numFmt numFmtId="176" formatCode="0.00\ &quot;m³/s&quot;"/>
  </numFmts>
  <fonts count="28" x14ac:knownFonts="1">
    <font>
      <sz val="10"/>
      <name val="Arial"/>
    </font>
    <font>
      <b/>
      <sz val="10"/>
      <name val="Arial"/>
      <family val="2"/>
    </font>
    <font>
      <sz val="10"/>
      <name val="Arial"/>
      <family val="2"/>
    </font>
    <font>
      <sz val="8"/>
      <color rgb="FF000000"/>
      <name val="Verdana"/>
      <family val="2"/>
    </font>
    <font>
      <b/>
      <sz val="12"/>
      <name val="Arial"/>
      <family val="2"/>
    </font>
    <font>
      <sz val="9"/>
      <name val="Arial"/>
      <family val="2"/>
    </font>
    <font>
      <b/>
      <sz val="9"/>
      <name val="Arial"/>
      <family val="2"/>
    </font>
    <font>
      <sz val="8"/>
      <name val="Arial"/>
      <family val="2"/>
    </font>
    <font>
      <sz val="6"/>
      <name val="Arial"/>
      <family val="2"/>
    </font>
    <font>
      <b/>
      <sz val="6"/>
      <name val="Arial"/>
      <family val="2"/>
    </font>
    <font>
      <b/>
      <sz val="11"/>
      <name val="Arial"/>
      <family val="2"/>
    </font>
    <font>
      <sz val="9"/>
      <color rgb="FF000000"/>
      <name val="Arial"/>
      <family val="2"/>
    </font>
    <font>
      <u/>
      <sz val="10"/>
      <color theme="10"/>
      <name val="Arial"/>
      <family val="2"/>
    </font>
    <font>
      <b/>
      <sz val="10"/>
      <color rgb="FFFF0000"/>
      <name val="Arial"/>
      <family val="2"/>
    </font>
    <font>
      <sz val="8"/>
      <color rgb="FF000000"/>
      <name val="Arial"/>
      <family val="2"/>
    </font>
    <font>
      <b/>
      <sz val="9"/>
      <color rgb="FFFF0000"/>
      <name val="Arial"/>
      <family val="2"/>
    </font>
    <font>
      <sz val="10"/>
      <name val="Verdana"/>
      <family val="2"/>
    </font>
    <font>
      <u/>
      <sz val="8"/>
      <color theme="10"/>
      <name val="Arial"/>
      <family val="2"/>
    </font>
    <font>
      <u/>
      <sz val="6"/>
      <color theme="10"/>
      <name val="Arial"/>
      <family val="2"/>
    </font>
    <font>
      <u/>
      <sz val="9"/>
      <color theme="10"/>
      <name val="Arial"/>
      <family val="2"/>
    </font>
    <font>
      <u/>
      <sz val="7"/>
      <color theme="10"/>
      <name val="Arial"/>
      <family val="2"/>
    </font>
    <font>
      <sz val="7"/>
      <name val="Arial"/>
      <family val="2"/>
    </font>
    <font>
      <b/>
      <i/>
      <sz val="11"/>
      <name val="Arial"/>
      <family val="2"/>
    </font>
    <font>
      <sz val="9"/>
      <color rgb="FFFF0000"/>
      <name val="Arial"/>
      <family val="2"/>
    </font>
    <font>
      <b/>
      <i/>
      <sz val="10"/>
      <color rgb="FFFF0000"/>
      <name val="Arial"/>
      <family val="2"/>
    </font>
    <font>
      <i/>
      <sz val="9"/>
      <name val="Arial"/>
      <family val="2"/>
    </font>
    <font>
      <i/>
      <sz val="8"/>
      <name val="Arial"/>
      <family val="2"/>
    </font>
    <font>
      <b/>
      <sz val="7.5"/>
      <name val="Arial"/>
      <family val="2"/>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488">
    <xf numFmtId="0" fontId="0" fillId="0" borderId="0" xfId="0"/>
    <xf numFmtId="0" fontId="0" fillId="0" borderId="0" xfId="0" applyBorder="1" applyProtection="1">
      <protection hidden="1"/>
    </xf>
    <xf numFmtId="0" fontId="0" fillId="0" borderId="0" xfId="0" applyProtection="1">
      <protection hidden="1"/>
    </xf>
    <xf numFmtId="0" fontId="4" fillId="0" borderId="0" xfId="0" applyFont="1" applyBorder="1" applyProtection="1">
      <protection hidden="1"/>
    </xf>
    <xf numFmtId="0" fontId="3" fillId="0" borderId="0" xfId="0" applyFont="1" applyProtection="1">
      <protection hidden="1"/>
    </xf>
    <xf numFmtId="0" fontId="1" fillId="0" borderId="0" xfId="0" applyFont="1" applyBorder="1" applyProtection="1">
      <protection hidden="1"/>
    </xf>
    <xf numFmtId="0" fontId="5" fillId="0" borderId="0" xfId="0" applyFont="1" applyBorder="1" applyProtection="1">
      <protection hidden="1"/>
    </xf>
    <xf numFmtId="0" fontId="5" fillId="0" borderId="0" xfId="0" applyFont="1" applyProtection="1">
      <protection hidden="1"/>
    </xf>
    <xf numFmtId="0" fontId="5" fillId="0" borderId="2" xfId="0" applyFont="1" applyBorder="1" applyProtection="1">
      <protection hidden="1"/>
    </xf>
    <xf numFmtId="0" fontId="5" fillId="0" borderId="3" xfId="0" applyFont="1" applyBorder="1" applyProtection="1">
      <protection hidden="1"/>
    </xf>
    <xf numFmtId="0" fontId="5" fillId="0" borderId="5" xfId="0" applyFont="1" applyBorder="1" applyProtection="1">
      <protection hidden="1"/>
    </xf>
    <xf numFmtId="0" fontId="5" fillId="0" borderId="0" xfId="0" applyFont="1" applyFill="1" applyBorder="1" applyAlignment="1" applyProtection="1">
      <alignment horizontal="center"/>
      <protection hidden="1"/>
    </xf>
    <xf numFmtId="164" fontId="5" fillId="0" borderId="0" xfId="0" applyNumberFormat="1" applyFont="1" applyFill="1" applyBorder="1" applyAlignment="1" applyProtection="1">
      <alignment horizontal="center"/>
      <protection hidden="1"/>
    </xf>
    <xf numFmtId="167" fontId="5" fillId="0" borderId="0" xfId="0" applyNumberFormat="1" applyFont="1" applyFill="1" applyBorder="1" applyAlignment="1" applyProtection="1">
      <alignment horizontal="center"/>
      <protection hidden="1"/>
    </xf>
    <xf numFmtId="168" fontId="5" fillId="0" borderId="0" xfId="0" applyNumberFormat="1" applyFont="1" applyFill="1" applyBorder="1" applyAlignment="1" applyProtection="1">
      <alignment horizontal="center"/>
      <protection hidden="1"/>
    </xf>
    <xf numFmtId="169" fontId="5" fillId="0" borderId="0" xfId="0" applyNumberFormat="1" applyFont="1" applyFill="1" applyBorder="1" applyAlignment="1" applyProtection="1">
      <alignment horizontal="center"/>
      <protection hidden="1"/>
    </xf>
    <xf numFmtId="170" fontId="5" fillId="0" borderId="0" xfId="0" applyNumberFormat="1" applyFont="1" applyFill="1" applyBorder="1" applyAlignment="1" applyProtection="1">
      <alignment horizontal="center"/>
      <protection hidden="1"/>
    </xf>
    <xf numFmtId="167" fontId="6" fillId="0" borderId="1" xfId="0" applyNumberFormat="1" applyFont="1" applyFill="1" applyBorder="1" applyAlignment="1" applyProtection="1">
      <protection hidden="1"/>
    </xf>
    <xf numFmtId="167" fontId="5" fillId="0" borderId="2" xfId="0" applyNumberFormat="1" applyFont="1" applyFill="1" applyBorder="1" applyAlignment="1" applyProtection="1">
      <protection hidden="1"/>
    </xf>
    <xf numFmtId="167" fontId="5" fillId="0" borderId="0" xfId="0" applyNumberFormat="1" applyFont="1" applyFill="1" applyBorder="1" applyAlignment="1" applyProtection="1">
      <protection hidden="1"/>
    </xf>
    <xf numFmtId="167" fontId="5" fillId="0" borderId="4" xfId="0" applyNumberFormat="1" applyFont="1" applyFill="1" applyBorder="1" applyAlignment="1" applyProtection="1">
      <alignment horizontal="center"/>
      <protection hidden="1"/>
    </xf>
    <xf numFmtId="169" fontId="5" fillId="0" borderId="5" xfId="0" applyNumberFormat="1" applyFont="1" applyFill="1" applyBorder="1" applyAlignment="1" applyProtection="1">
      <alignment horizontal="center"/>
      <protection hidden="1"/>
    </xf>
    <xf numFmtId="0" fontId="5" fillId="0" borderId="9" xfId="0" applyFont="1" applyBorder="1" applyProtection="1">
      <protection hidden="1"/>
    </xf>
    <xf numFmtId="0" fontId="5" fillId="0" borderId="10" xfId="0" applyFont="1" applyBorder="1" applyProtection="1">
      <protection hidden="1"/>
    </xf>
    <xf numFmtId="0" fontId="2" fillId="0" borderId="0" xfId="0" applyFont="1"/>
    <xf numFmtId="1" fontId="2" fillId="0" borderId="0" xfId="0" applyNumberFormat="1" applyFont="1"/>
    <xf numFmtId="1" fontId="0" fillId="0" borderId="0" xfId="0" applyNumberFormat="1"/>
    <xf numFmtId="0" fontId="0" fillId="0" borderId="8" xfId="0" applyBorder="1"/>
    <xf numFmtId="0" fontId="0" fillId="0" borderId="1"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0" xfId="0" applyFill="1" applyBorder="1" applyAlignment="1">
      <alignment horizontal="center" vertical="center"/>
    </xf>
    <xf numFmtId="0" fontId="5" fillId="0" borderId="16" xfId="0" applyFont="1" applyBorder="1" applyAlignment="1" applyProtection="1">
      <alignment horizontal="center" vertical="center"/>
      <protection hidden="1"/>
    </xf>
    <xf numFmtId="165" fontId="5" fillId="2" borderId="6" xfId="0" applyNumberFormat="1" applyFont="1" applyFill="1" applyBorder="1" applyAlignment="1" applyProtection="1">
      <alignment horizontal="center" vertical="center"/>
      <protection locked="0"/>
    </xf>
    <xf numFmtId="0" fontId="5" fillId="0" borderId="14" xfId="0" applyFont="1" applyBorder="1" applyAlignment="1" applyProtection="1">
      <alignment horizontal="center" vertical="center"/>
      <protection hidden="1"/>
    </xf>
    <xf numFmtId="0" fontId="5" fillId="0" borderId="17" xfId="0" applyFont="1" applyBorder="1" applyAlignment="1" applyProtection="1">
      <protection hidden="1"/>
    </xf>
    <xf numFmtId="165" fontId="5" fillId="0" borderId="14" xfId="0" applyNumberFormat="1" applyFont="1" applyFill="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167" fontId="6" fillId="0" borderId="22" xfId="0" applyNumberFormat="1" applyFont="1" applyBorder="1" applyAlignment="1" applyProtection="1">
      <alignment horizontal="center" vertical="center" wrapText="1"/>
      <protection hidden="1"/>
    </xf>
    <xf numFmtId="0" fontId="5" fillId="0" borderId="23" xfId="0" applyFont="1" applyBorder="1" applyAlignment="1" applyProtection="1">
      <alignment horizontal="center" vertical="center"/>
      <protection hidden="1"/>
    </xf>
    <xf numFmtId="0" fontId="5" fillId="0" borderId="16" xfId="0" applyFont="1" applyBorder="1" applyAlignment="1" applyProtection="1">
      <alignment horizontal="right" vertical="center"/>
      <protection hidden="1"/>
    </xf>
    <xf numFmtId="0" fontId="5" fillId="0" borderId="23" xfId="0" applyFont="1" applyBorder="1" applyAlignment="1" applyProtection="1">
      <alignment horizontal="right" vertical="center"/>
      <protection hidden="1"/>
    </xf>
    <xf numFmtId="172" fontId="6" fillId="0" borderId="18" xfId="0" applyNumberFormat="1" applyFont="1" applyFill="1" applyBorder="1" applyAlignment="1" applyProtection="1">
      <alignment horizontal="left" vertical="center"/>
      <protection hidden="1"/>
    </xf>
    <xf numFmtId="0" fontId="5" fillId="0" borderId="8" xfId="0" applyFont="1" applyBorder="1" applyAlignment="1" applyProtection="1">
      <alignment vertical="center"/>
      <protection hidden="1"/>
    </xf>
    <xf numFmtId="0" fontId="5" fillId="0" borderId="10" xfId="0" applyFont="1" applyBorder="1" applyAlignment="1" applyProtection="1">
      <alignment vertical="center"/>
      <protection hidden="1"/>
    </xf>
    <xf numFmtId="0" fontId="5" fillId="0" borderId="14" xfId="0" applyFont="1" applyBorder="1" applyAlignment="1" applyProtection="1">
      <alignment vertical="center"/>
      <protection hidden="1"/>
    </xf>
    <xf numFmtId="166" fontId="6" fillId="0" borderId="15" xfId="0" applyNumberFormat="1" applyFont="1" applyBorder="1" applyAlignment="1" applyProtection="1">
      <alignment horizontal="center"/>
      <protection hidden="1"/>
    </xf>
    <xf numFmtId="0" fontId="3" fillId="0" borderId="0" xfId="0" applyFont="1"/>
    <xf numFmtId="0" fontId="2" fillId="0" borderId="0" xfId="0" applyFont="1" applyAlignment="1">
      <alignment wrapText="1"/>
    </xf>
    <xf numFmtId="0" fontId="0" fillId="0" borderId="2" xfId="0" applyBorder="1" applyProtection="1">
      <protection hidden="1"/>
    </xf>
    <xf numFmtId="0" fontId="0" fillId="0" borderId="3" xfId="0" applyBorder="1" applyProtection="1">
      <protection hidden="1"/>
    </xf>
    <xf numFmtId="0" fontId="0" fillId="0" borderId="5" xfId="0" applyBorder="1" applyProtection="1">
      <protection hidden="1"/>
    </xf>
    <xf numFmtId="0" fontId="5" fillId="0" borderId="14" xfId="0" applyFont="1" applyBorder="1" applyAlignment="1" applyProtection="1">
      <alignment horizontal="right" vertical="center"/>
      <protection hidden="1"/>
    </xf>
    <xf numFmtId="0" fontId="5" fillId="0" borderId="15" xfId="0" applyFont="1" applyBorder="1" applyAlignment="1" applyProtection="1">
      <alignment vertical="center"/>
      <protection hidden="1"/>
    </xf>
    <xf numFmtId="0" fontId="5" fillId="0" borderId="24" xfId="0" applyFont="1" applyBorder="1" applyAlignment="1" applyProtection="1">
      <alignment vertical="center"/>
      <protection hidden="1"/>
    </xf>
    <xf numFmtId="0" fontId="0" fillId="0" borderId="9" xfId="0" applyBorder="1" applyProtection="1">
      <protection hidden="1"/>
    </xf>
    <xf numFmtId="0" fontId="0" fillId="0" borderId="10" xfId="0" applyBorder="1" applyProtection="1">
      <protection hidden="1"/>
    </xf>
    <xf numFmtId="0" fontId="1" fillId="0" borderId="4" xfId="0" applyFont="1" applyBorder="1" applyProtection="1">
      <protection hidden="1"/>
    </xf>
    <xf numFmtId="0" fontId="13" fillId="0" borderId="1" xfId="0" applyFont="1" applyBorder="1" applyProtection="1">
      <protection hidden="1"/>
    </xf>
    <xf numFmtId="169" fontId="6" fillId="0" borderId="17" xfId="0" applyNumberFormat="1" applyFont="1" applyBorder="1" applyAlignment="1" applyProtection="1">
      <alignment horizontal="center"/>
      <protection hidden="1"/>
    </xf>
    <xf numFmtId="0" fontId="2" fillId="0" borderId="0" xfId="0" applyFont="1" applyFill="1" applyBorder="1" applyAlignment="1" applyProtection="1">
      <protection hidden="1"/>
    </xf>
    <xf numFmtId="165" fontId="5" fillId="2" borderId="6" xfId="0" applyNumberFormat="1" applyFont="1" applyFill="1" applyBorder="1" applyAlignment="1" applyProtection="1">
      <alignment horizontal="center" vertical="center"/>
      <protection hidden="1"/>
    </xf>
    <xf numFmtId="0" fontId="1" fillId="0" borderId="0" xfId="0" applyFont="1" applyAlignment="1" applyProtection="1">
      <protection hidden="1"/>
    </xf>
    <xf numFmtId="0" fontId="0" fillId="0" borderId="8" xfId="0" applyBorder="1" applyProtection="1">
      <protection hidden="1"/>
    </xf>
    <xf numFmtId="165" fontId="5" fillId="3" borderId="15" xfId="0" applyNumberFormat="1" applyFont="1" applyFill="1" applyBorder="1" applyAlignment="1" applyProtection="1">
      <alignment horizontal="center" vertical="center"/>
      <protection locked="0"/>
    </xf>
    <xf numFmtId="168" fontId="5" fillId="3" borderId="17" xfId="0" applyNumberFormat="1" applyFont="1" applyFill="1" applyBorder="1" applyAlignment="1" applyProtection="1">
      <alignment horizontal="left" vertical="center"/>
      <protection locked="0"/>
    </xf>
    <xf numFmtId="0" fontId="5" fillId="0" borderId="0" xfId="0" applyFont="1" applyBorder="1" applyProtection="1">
      <protection locked="0"/>
    </xf>
    <xf numFmtId="1" fontId="5" fillId="0" borderId="7" xfId="0" applyNumberFormat="1" applyFont="1" applyFill="1" applyBorder="1" applyAlignment="1" applyProtection="1">
      <alignment horizontal="center"/>
      <protection locked="0"/>
    </xf>
    <xf numFmtId="0" fontId="0" fillId="0" borderId="0" xfId="0" applyBorder="1" applyAlignment="1">
      <alignment horizontal="center" vertical="center"/>
    </xf>
    <xf numFmtId="0" fontId="0" fillId="0" borderId="0" xfId="0" applyBorder="1"/>
    <xf numFmtId="0" fontId="0" fillId="0" borderId="4" xfId="0" applyBorder="1"/>
    <xf numFmtId="0" fontId="0" fillId="0" borderId="5" xfId="0" applyBorder="1"/>
    <xf numFmtId="0" fontId="0" fillId="0" borderId="5" xfId="0" applyFill="1" applyBorder="1" applyAlignment="1">
      <alignment horizontal="center" vertical="center"/>
    </xf>
    <xf numFmtId="0" fontId="0" fillId="0" borderId="9" xfId="0" applyBorder="1" applyAlignment="1">
      <alignment horizontal="center" vertical="center"/>
    </xf>
    <xf numFmtId="0" fontId="0" fillId="0" borderId="9" xfId="0" applyBorder="1"/>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Border="1"/>
    <xf numFmtId="0" fontId="0" fillId="0" borderId="12" xfId="0" applyBorder="1" applyAlignment="1">
      <alignment horizontal="center" vertical="center"/>
    </xf>
    <xf numFmtId="0" fontId="0" fillId="0" borderId="12" xfId="0" applyBorder="1"/>
    <xf numFmtId="0" fontId="0" fillId="0" borderId="13" xfId="0" applyBorder="1"/>
    <xf numFmtId="0" fontId="0" fillId="0" borderId="11" xfId="0" applyBorder="1" applyAlignment="1">
      <alignment horizontal="center" vertical="center"/>
    </xf>
    <xf numFmtId="0" fontId="0" fillId="0" borderId="13" xfId="0" applyBorder="1" applyAlignment="1">
      <alignment horizontal="center" vertical="center"/>
    </xf>
    <xf numFmtId="0" fontId="0" fillId="0" borderId="4" xfId="0" applyFill="1" applyBorder="1" applyAlignment="1">
      <alignment horizontal="center" vertical="center"/>
    </xf>
    <xf numFmtId="0" fontId="0" fillId="0" borderId="10" xfId="0" applyBorder="1"/>
    <xf numFmtId="0" fontId="0" fillId="4" borderId="4" xfId="0" applyFill="1" applyBorder="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0" xfId="0" applyFill="1" applyBorder="1" applyAlignment="1">
      <alignment horizontal="center" vertical="center"/>
    </xf>
    <xf numFmtId="0" fontId="0" fillId="4" borderId="0" xfId="0" applyFill="1" applyBorder="1"/>
    <xf numFmtId="0" fontId="0" fillId="4" borderId="5" xfId="0" applyFill="1" applyBorder="1"/>
    <xf numFmtId="0" fontId="0" fillId="4" borderId="8" xfId="0" applyFill="1" applyBorder="1"/>
    <xf numFmtId="0" fontId="0" fillId="4" borderId="8" xfId="0" applyFill="1" applyBorder="1" applyAlignment="1">
      <alignment horizontal="center" vertical="center"/>
    </xf>
    <xf numFmtId="0" fontId="0" fillId="4" borderId="10" xfId="0" applyFill="1" applyBorder="1" applyAlignment="1">
      <alignment horizontal="center" vertical="center"/>
    </xf>
    <xf numFmtId="0" fontId="0" fillId="4" borderId="9" xfId="0" applyFill="1" applyBorder="1" applyAlignment="1">
      <alignment horizontal="center" vertical="center"/>
    </xf>
    <xf numFmtId="0" fontId="0" fillId="4" borderId="9" xfId="0" applyFill="1" applyBorder="1"/>
    <xf numFmtId="0" fontId="0" fillId="4" borderId="10" xfId="0" applyFill="1" applyBorder="1"/>
    <xf numFmtId="0" fontId="5" fillId="0" borderId="25"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5" fillId="0" borderId="26" xfId="0" applyFont="1" applyBorder="1" applyAlignment="1" applyProtection="1">
      <alignment horizontal="center"/>
      <protection hidden="1"/>
    </xf>
    <xf numFmtId="0" fontId="5" fillId="0" borderId="7" xfId="0" applyFont="1" applyBorder="1" applyAlignment="1" applyProtection="1">
      <alignment horizontal="center"/>
      <protection hidden="1"/>
    </xf>
    <xf numFmtId="165" fontId="5" fillId="2" borderId="14" xfId="0" applyNumberFormat="1" applyFont="1" applyFill="1" applyBorder="1" applyAlignment="1" applyProtection="1">
      <alignment horizontal="center"/>
      <protection locked="0"/>
    </xf>
    <xf numFmtId="176" fontId="5" fillId="0" borderId="27" xfId="0" applyNumberFormat="1" applyFont="1" applyFill="1" applyBorder="1" applyAlignment="1" applyProtection="1">
      <alignment horizontal="center"/>
      <protection hidden="1"/>
    </xf>
    <xf numFmtId="172" fontId="5" fillId="2" borderId="27" xfId="0" applyNumberFormat="1" applyFont="1" applyFill="1" applyBorder="1" applyAlignment="1" applyProtection="1">
      <alignment horizontal="center"/>
      <protection locked="0"/>
    </xf>
    <xf numFmtId="0" fontId="5" fillId="2" borderId="15" xfId="0" applyFont="1" applyFill="1" applyBorder="1" applyAlignment="1" applyProtection="1">
      <alignment horizontal="center"/>
      <protection locked="0"/>
    </xf>
    <xf numFmtId="165" fontId="5" fillId="0" borderId="0" xfId="0" applyNumberFormat="1" applyFont="1" applyFill="1" applyBorder="1" applyAlignment="1" applyProtection="1">
      <alignment horizontal="center"/>
      <protection hidden="1"/>
    </xf>
    <xf numFmtId="176" fontId="5" fillId="0" borderId="0" xfId="0" applyNumberFormat="1" applyFont="1" applyFill="1" applyBorder="1" applyAlignment="1" applyProtection="1">
      <alignment horizontal="center"/>
      <protection hidden="1"/>
    </xf>
    <xf numFmtId="0" fontId="6" fillId="0" borderId="11" xfId="0" applyFont="1" applyBorder="1" applyAlignment="1" applyProtection="1">
      <alignment horizontal="right"/>
      <protection hidden="1"/>
    </xf>
    <xf numFmtId="166" fontId="6" fillId="0" borderId="12" xfId="0" applyNumberFormat="1" applyFont="1" applyBorder="1" applyAlignment="1" applyProtection="1">
      <alignment horizontal="left"/>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6" fillId="0" borderId="1" xfId="0" applyFont="1" applyBorder="1" applyProtection="1">
      <protection hidden="1"/>
    </xf>
    <xf numFmtId="0" fontId="5" fillId="0" borderId="4" xfId="0" applyFont="1" applyBorder="1" applyProtection="1">
      <protection hidden="1"/>
    </xf>
    <xf numFmtId="167" fontId="6" fillId="0" borderId="6" xfId="0" applyNumberFormat="1" applyFont="1" applyFill="1" applyBorder="1" applyAlignment="1" applyProtection="1">
      <alignment horizontal="center"/>
      <protection hidden="1"/>
    </xf>
    <xf numFmtId="169" fontId="6" fillId="0" borderId="26" xfId="0" applyNumberFormat="1" applyFont="1" applyFill="1" applyBorder="1" applyAlignment="1" applyProtection="1">
      <alignment horizontal="center"/>
      <protection hidden="1"/>
    </xf>
    <xf numFmtId="170" fontId="6" fillId="0" borderId="7" xfId="0" applyNumberFormat="1" applyFont="1" applyFill="1" applyBorder="1" applyAlignment="1" applyProtection="1">
      <alignment horizontal="center"/>
      <protection hidden="1"/>
    </xf>
    <xf numFmtId="167" fontId="6" fillId="0" borderId="0" xfId="0" applyNumberFormat="1" applyFont="1" applyFill="1" applyBorder="1" applyAlignment="1" applyProtection="1">
      <protection hidden="1"/>
    </xf>
    <xf numFmtId="0" fontId="2" fillId="0" borderId="0" xfId="0" applyFont="1" applyAlignment="1">
      <alignment horizontal="center" vertical="center"/>
    </xf>
    <xf numFmtId="1" fontId="2" fillId="0" borderId="0" xfId="0" applyNumberFormat="1" applyFont="1" applyAlignment="1">
      <alignment horizontal="center" vertical="center"/>
    </xf>
    <xf numFmtId="1" fontId="0" fillId="0" borderId="0" xfId="0" applyNumberFormat="1" applyAlignment="1">
      <alignment horizontal="center" vertical="center"/>
    </xf>
    <xf numFmtId="0" fontId="0" fillId="4" borderId="1" xfId="0" applyFill="1" applyBorder="1"/>
    <xf numFmtId="0" fontId="0" fillId="4" borderId="1" xfId="0"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0" fontId="0" fillId="4" borderId="2" xfId="0" applyFill="1" applyBorder="1"/>
    <xf numFmtId="0" fontId="0" fillId="4" borderId="3" xfId="0" applyFill="1" applyBorder="1"/>
    <xf numFmtId="175" fontId="7" fillId="0" borderId="0" xfId="0" applyNumberFormat="1" applyFont="1" applyFill="1" applyBorder="1" applyAlignment="1" applyProtection="1">
      <alignment horizontal="left" vertical="center"/>
      <protection hidden="1"/>
    </xf>
    <xf numFmtId="0" fontId="5" fillId="0" borderId="6" xfId="0" applyFont="1" applyBorder="1" applyAlignment="1" applyProtection="1">
      <alignment horizontal="center" vertical="center"/>
      <protection hidden="1"/>
    </xf>
    <xf numFmtId="169" fontId="6" fillId="0" borderId="7" xfId="0" applyNumberFormat="1" applyFont="1" applyBorder="1" applyAlignment="1" applyProtection="1">
      <alignment horizontal="center"/>
      <protection hidden="1"/>
    </xf>
    <xf numFmtId="0" fontId="5" fillId="0" borderId="30" xfId="0" applyFont="1" applyBorder="1" applyAlignment="1" applyProtection="1">
      <alignment vertical="center"/>
      <protection hidden="1"/>
    </xf>
    <xf numFmtId="1" fontId="5" fillId="0" borderId="0" xfId="0" applyNumberFormat="1" applyFont="1" applyFill="1" applyBorder="1" applyAlignment="1" applyProtection="1">
      <alignment horizontal="center"/>
      <protection locked="0"/>
    </xf>
    <xf numFmtId="165" fontId="5" fillId="0" borderId="0" xfId="0" applyNumberFormat="1" applyFont="1" applyFill="1" applyBorder="1" applyAlignment="1" applyProtection="1">
      <alignment horizontal="center" vertical="center"/>
      <protection hidden="1"/>
    </xf>
    <xf numFmtId="172" fontId="6" fillId="0" borderId="0" xfId="0" applyNumberFormat="1" applyFont="1" applyFill="1" applyBorder="1" applyAlignment="1" applyProtection="1">
      <alignment horizontal="left" vertical="center"/>
      <protection hidden="1"/>
    </xf>
    <xf numFmtId="173" fontId="6" fillId="0" borderId="0" xfId="0" applyNumberFormat="1" applyFont="1" applyFill="1" applyBorder="1" applyAlignment="1" applyProtection="1">
      <alignment horizontal="center"/>
      <protection hidden="1"/>
    </xf>
    <xf numFmtId="0" fontId="0" fillId="0" borderId="0" xfId="0" applyFill="1" applyBorder="1" applyProtection="1">
      <protection hidden="1"/>
    </xf>
    <xf numFmtId="0" fontId="1" fillId="0" borderId="0" xfId="0" applyFont="1" applyFill="1" applyBorder="1" applyProtection="1">
      <protection hidden="1"/>
    </xf>
    <xf numFmtId="0" fontId="0" fillId="0" borderId="0" xfId="0" applyFill="1" applyBorder="1"/>
    <xf numFmtId="0" fontId="5" fillId="0" borderId="0" xfId="0" applyFont="1" applyFill="1" applyBorder="1" applyProtection="1">
      <protection hidden="1"/>
    </xf>
    <xf numFmtId="0" fontId="5" fillId="0" borderId="0" xfId="0" applyFont="1" applyFill="1" applyBorder="1" applyAlignment="1" applyProtection="1">
      <alignment horizontal="center" vertical="center"/>
      <protection hidden="1"/>
    </xf>
    <xf numFmtId="0" fontId="5" fillId="0" borderId="0" xfId="0" applyFont="1" applyFill="1" applyBorder="1" applyAlignment="1" applyProtection="1">
      <protection hidden="1"/>
    </xf>
    <xf numFmtId="174" fontId="6" fillId="0" borderId="0" xfId="0" applyNumberFormat="1" applyFont="1" applyFill="1" applyBorder="1" applyAlignment="1" applyProtection="1">
      <alignment horizontal="center"/>
      <protection hidden="1"/>
    </xf>
    <xf numFmtId="0" fontId="5" fillId="0" borderId="0" xfId="0" applyFont="1" applyFill="1" applyBorder="1" applyAlignment="1" applyProtection="1">
      <alignment horizontal="right" vertical="center"/>
      <protection hidden="1"/>
    </xf>
    <xf numFmtId="171" fontId="5" fillId="0" borderId="0" xfId="0" applyNumberFormat="1" applyFont="1" applyFill="1" applyBorder="1" applyAlignment="1" applyProtection="1">
      <alignment horizontal="center"/>
      <protection locked="0"/>
    </xf>
    <xf numFmtId="0" fontId="13" fillId="0" borderId="0" xfId="0" applyFont="1" applyFill="1" applyBorder="1" applyProtection="1">
      <protection hidden="1"/>
    </xf>
    <xf numFmtId="0" fontId="7" fillId="0" borderId="0" xfId="0" applyFont="1" applyFill="1" applyBorder="1" applyProtection="1">
      <protection hidden="1"/>
    </xf>
    <xf numFmtId="0" fontId="9" fillId="0" borderId="0" xfId="0" applyFont="1" applyFill="1" applyBorder="1" applyAlignment="1" applyProtection="1">
      <alignment horizontal="left" vertical="top" indent="1"/>
      <protection hidden="1"/>
    </xf>
    <xf numFmtId="0" fontId="0" fillId="0" borderId="0" xfId="0" applyFill="1" applyBorder="1" applyAlignment="1" applyProtection="1">
      <protection hidden="1"/>
    </xf>
    <xf numFmtId="175" fontId="7" fillId="0" borderId="0" xfId="0" applyNumberFormat="1" applyFont="1" applyFill="1" applyBorder="1" applyAlignment="1" applyProtection="1">
      <alignment vertical="center"/>
      <protection hidden="1"/>
    </xf>
    <xf numFmtId="175" fontId="14" fillId="0" borderId="0" xfId="0" applyNumberFormat="1" applyFont="1" applyFill="1" applyBorder="1" applyAlignment="1" applyProtection="1">
      <alignment vertical="center"/>
      <protection hidden="1"/>
    </xf>
    <xf numFmtId="0" fontId="12" fillId="0" borderId="0" xfId="1" applyFill="1" applyBorder="1" applyAlignment="1" applyProtection="1">
      <protection hidden="1"/>
    </xf>
    <xf numFmtId="0" fontId="8" fillId="0" borderId="0" xfId="0" applyFont="1" applyFill="1" applyBorder="1" applyAlignment="1" applyProtection="1">
      <alignment vertical="top" wrapText="1"/>
      <protection hidden="1"/>
    </xf>
    <xf numFmtId="0" fontId="16" fillId="0" borderId="0" xfId="0" applyFont="1"/>
    <xf numFmtId="0" fontId="0" fillId="0" borderId="4" xfId="0" applyBorder="1" applyProtection="1">
      <protection hidden="1"/>
    </xf>
    <xf numFmtId="0" fontId="0" fillId="0" borderId="0" xfId="0" applyProtection="1">
      <protection locked="0"/>
    </xf>
    <xf numFmtId="0" fontId="2" fillId="0" borderId="0" xfId="0" applyFont="1" applyBorder="1" applyAlignment="1">
      <alignment vertical="center"/>
    </xf>
    <xf numFmtId="0" fontId="0" fillId="0" borderId="4" xfId="0" applyBorder="1" applyAlignment="1"/>
    <xf numFmtId="0" fontId="0" fillId="0" borderId="0" xfId="0" applyBorder="1" applyAlignment="1"/>
    <xf numFmtId="0" fontId="5" fillId="0" borderId="4" xfId="0" applyFont="1" applyBorder="1" applyAlignment="1">
      <alignment vertical="center"/>
    </xf>
    <xf numFmtId="0" fontId="7" fillId="0" borderId="4" xfId="0" applyFont="1" applyBorder="1" applyProtection="1">
      <protection hidden="1"/>
    </xf>
    <xf numFmtId="175" fontId="7" fillId="0" borderId="4" xfId="0" applyNumberFormat="1" applyFont="1" applyBorder="1" applyAlignment="1" applyProtection="1">
      <alignment horizontal="left" vertical="center"/>
      <protection hidden="1"/>
    </xf>
    <xf numFmtId="175" fontId="7" fillId="0" borderId="0" xfId="0" applyNumberFormat="1" applyFont="1" applyBorder="1" applyAlignment="1" applyProtection="1">
      <alignment horizontal="left" vertical="center"/>
      <protection hidden="1"/>
    </xf>
    <xf numFmtId="175" fontId="7" fillId="0" borderId="0" xfId="0" applyNumberFormat="1" applyFont="1" applyFill="1" applyBorder="1" applyAlignment="1" applyProtection="1">
      <alignment horizontal="left" vertical="center"/>
      <protection hidden="1"/>
    </xf>
    <xf numFmtId="175" fontId="7" fillId="0" borderId="0" xfId="0" applyNumberFormat="1" applyFont="1" applyFill="1" applyBorder="1" applyAlignment="1" applyProtection="1">
      <alignment horizontal="left" vertical="center"/>
      <protection hidden="1"/>
    </xf>
    <xf numFmtId="175" fontId="7" fillId="0" borderId="4" xfId="0" applyNumberFormat="1" applyFont="1" applyBorder="1" applyAlignment="1" applyProtection="1">
      <alignment horizontal="left" vertical="center"/>
      <protection hidden="1"/>
    </xf>
    <xf numFmtId="175" fontId="7" fillId="0" borderId="0" xfId="0" applyNumberFormat="1" applyFont="1" applyBorder="1" applyAlignment="1" applyProtection="1">
      <alignment horizontal="left" vertical="center"/>
      <protection hidden="1"/>
    </xf>
    <xf numFmtId="167" fontId="5" fillId="0" borderId="1" xfId="0" applyNumberFormat="1" applyFont="1" applyFill="1" applyBorder="1" applyAlignment="1" applyProtection="1">
      <protection hidden="1"/>
    </xf>
    <xf numFmtId="14" fontId="0" fillId="0" borderId="0" xfId="0" applyNumberFormat="1" applyBorder="1" applyProtection="1">
      <protection hidden="1"/>
    </xf>
    <xf numFmtId="0" fontId="7" fillId="0" borderId="0" xfId="0" applyFont="1" applyBorder="1" applyProtection="1">
      <protection hidden="1"/>
    </xf>
    <xf numFmtId="0" fontId="2" fillId="0" borderId="0" xfId="0" applyFont="1" applyFill="1" applyBorder="1" applyAlignment="1" applyProtection="1">
      <alignment horizontal="center"/>
      <protection locked="0"/>
    </xf>
    <xf numFmtId="0" fontId="5" fillId="0" borderId="0" xfId="0" applyFont="1" applyBorder="1" applyAlignment="1" applyProtection="1">
      <alignment vertical="center"/>
      <protection hidden="1"/>
    </xf>
    <xf numFmtId="168" fontId="5"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5" fillId="0" borderId="9" xfId="0" applyFont="1" applyBorder="1" applyAlignment="1" applyProtection="1">
      <alignment vertical="center"/>
      <protection hidden="1"/>
    </xf>
    <xf numFmtId="170" fontId="5" fillId="0" borderId="0" xfId="0" applyNumberFormat="1" applyFont="1" applyFill="1" applyBorder="1" applyAlignment="1" applyProtection="1">
      <alignment horizontal="center" vertical="center"/>
      <protection hidden="1"/>
    </xf>
    <xf numFmtId="173" fontId="6" fillId="0" borderId="0" xfId="0" applyNumberFormat="1" applyFont="1" applyBorder="1" applyAlignment="1" applyProtection="1">
      <alignment horizontal="center" vertical="center"/>
      <protection hidden="1"/>
    </xf>
    <xf numFmtId="0" fontId="2" fillId="0" borderId="0" xfId="0" applyFont="1" applyFill="1" applyBorder="1" applyAlignment="1" applyProtection="1">
      <alignment horizontal="center"/>
      <protection hidden="1"/>
    </xf>
    <xf numFmtId="167" fontId="5" fillId="0" borderId="8" xfId="0" applyNumberFormat="1" applyFont="1" applyFill="1" applyBorder="1" applyAlignment="1" applyProtection="1">
      <alignment horizontal="center"/>
      <protection hidden="1"/>
    </xf>
    <xf numFmtId="0" fontId="0" fillId="0" borderId="2" xfId="0" applyFill="1" applyBorder="1" applyProtection="1">
      <protection hidden="1"/>
    </xf>
    <xf numFmtId="0" fontId="2" fillId="0" borderId="0" xfId="0" applyFont="1" applyFill="1" applyBorder="1" applyAlignment="1" applyProtection="1">
      <alignment horizontal="center"/>
      <protection locked="0"/>
    </xf>
    <xf numFmtId="0" fontId="2" fillId="0" borderId="0" xfId="0" applyFont="1" applyBorder="1" applyAlignment="1" applyProtection="1">
      <alignment wrapText="1"/>
      <protection hidden="1"/>
    </xf>
    <xf numFmtId="167" fontId="5" fillId="0" borderId="0" xfId="0" applyNumberFormat="1" applyFont="1" applyFill="1" applyBorder="1" applyAlignment="1" applyProtection="1">
      <alignment horizontal="left" vertical="top" wrapText="1"/>
      <protection locked="0"/>
    </xf>
    <xf numFmtId="167" fontId="5" fillId="0" borderId="0" xfId="0" applyNumberFormat="1" applyFont="1" applyFill="1" applyBorder="1" applyAlignment="1" applyProtection="1">
      <alignment horizontal="left" vertical="top"/>
      <protection locked="0"/>
    </xf>
    <xf numFmtId="0" fontId="2" fillId="0" borderId="0" xfId="0" applyFont="1" applyFill="1" applyBorder="1" applyAlignment="1" applyProtection="1">
      <alignment horizontal="left"/>
      <protection locked="0"/>
    </xf>
    <xf numFmtId="0" fontId="7" fillId="0" borderId="1" xfId="0" applyFont="1" applyBorder="1" applyProtection="1">
      <protection hidden="1"/>
    </xf>
    <xf numFmtId="168" fontId="5" fillId="0" borderId="2" xfId="0" applyNumberFormat="1" applyFont="1" applyFill="1" applyBorder="1" applyAlignment="1" applyProtection="1">
      <alignment horizontal="center"/>
      <protection hidden="1"/>
    </xf>
    <xf numFmtId="169" fontId="5" fillId="0" borderId="2" xfId="0" applyNumberFormat="1" applyFont="1" applyFill="1" applyBorder="1" applyAlignment="1" applyProtection="1">
      <alignment horizontal="center"/>
      <protection hidden="1"/>
    </xf>
    <xf numFmtId="0" fontId="9" fillId="0" borderId="0" xfId="0" applyFont="1" applyBorder="1" applyAlignment="1" applyProtection="1">
      <alignment horizontal="left" vertical="top" indent="1"/>
      <protection hidden="1"/>
    </xf>
    <xf numFmtId="168" fontId="5" fillId="0" borderId="9" xfId="0" applyNumberFormat="1" applyFont="1" applyFill="1" applyBorder="1" applyAlignment="1" applyProtection="1">
      <alignment horizontal="center"/>
      <protection hidden="1"/>
    </xf>
    <xf numFmtId="14" fontId="14" fillId="0" borderId="0" xfId="0" applyNumberFormat="1" applyFont="1" applyProtection="1">
      <protection hidden="1"/>
    </xf>
    <xf numFmtId="0" fontId="2" fillId="0" borderId="0" xfId="0" applyFont="1" applyFill="1" applyBorder="1" applyAlignment="1" applyProtection="1">
      <alignment horizontal="left" vertical="center"/>
      <protection locked="0"/>
    </xf>
    <xf numFmtId="0" fontId="0" fillId="0" borderId="0" xfId="0" applyFill="1" applyProtection="1">
      <protection hidden="1"/>
    </xf>
    <xf numFmtId="175" fontId="7" fillId="0" borderId="4" xfId="0" applyNumberFormat="1" applyFont="1" applyFill="1" applyBorder="1" applyAlignment="1" applyProtection="1">
      <alignment vertical="center"/>
      <protection hidden="1"/>
    </xf>
    <xf numFmtId="175" fontId="14" fillId="0" borderId="4" xfId="0" applyNumberFormat="1" applyFont="1" applyBorder="1" applyAlignment="1" applyProtection="1">
      <alignment vertical="center"/>
      <protection hidden="1"/>
    </xf>
    <xf numFmtId="175" fontId="14" fillId="0" borderId="0" xfId="0" applyNumberFormat="1" applyFont="1" applyBorder="1" applyAlignment="1" applyProtection="1">
      <alignment vertical="center"/>
      <protection hidden="1"/>
    </xf>
    <xf numFmtId="175" fontId="7" fillId="0" borderId="4" xfId="0" applyNumberFormat="1" applyFont="1" applyBorder="1" applyAlignment="1" applyProtection="1">
      <alignment vertical="center"/>
      <protection hidden="1"/>
    </xf>
    <xf numFmtId="175" fontId="7" fillId="0" borderId="0" xfId="0" applyNumberFormat="1" applyFont="1" applyBorder="1" applyAlignment="1" applyProtection="1">
      <alignment vertical="center"/>
      <protection hidden="1"/>
    </xf>
    <xf numFmtId="0" fontId="12" fillId="0" borderId="4" xfId="1" applyBorder="1" applyAlignment="1" applyProtection="1">
      <protection hidden="1"/>
    </xf>
    <xf numFmtId="0" fontId="12" fillId="0" borderId="0" xfId="1" applyBorder="1" applyAlignment="1" applyProtection="1">
      <protection hidden="1"/>
    </xf>
    <xf numFmtId="169" fontId="5" fillId="0" borderId="9" xfId="0" applyNumberFormat="1" applyFont="1" applyFill="1" applyBorder="1" applyAlignment="1" applyProtection="1">
      <alignment horizontal="center"/>
      <protection hidden="1"/>
    </xf>
    <xf numFmtId="170" fontId="5" fillId="0" borderId="9" xfId="0" applyNumberFormat="1" applyFont="1" applyFill="1" applyBorder="1" applyAlignment="1" applyProtection="1">
      <alignment horizontal="center"/>
      <protection hidden="1"/>
    </xf>
    <xf numFmtId="0" fontId="7" fillId="0" borderId="5" xfId="0" applyFont="1" applyBorder="1" applyProtection="1">
      <protection hidden="1"/>
    </xf>
    <xf numFmtId="0" fontId="9" fillId="0" borderId="5" xfId="0" applyFont="1" applyBorder="1" applyAlignment="1" applyProtection="1">
      <alignment horizontal="left" vertical="top" indent="1"/>
      <protection hidden="1"/>
    </xf>
    <xf numFmtId="0" fontId="8" fillId="0" borderId="5" xfId="0" applyFont="1" applyBorder="1" applyAlignment="1" applyProtection="1">
      <alignment horizontal="left" vertical="top" wrapText="1" indent="1"/>
      <protection hidden="1"/>
    </xf>
    <xf numFmtId="0" fontId="5" fillId="0" borderId="34"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5" fillId="0" borderId="31" xfId="0" applyFont="1" applyBorder="1" applyAlignment="1" applyProtection="1">
      <alignment vertical="center"/>
      <protection hidden="1"/>
    </xf>
    <xf numFmtId="0" fontId="5" fillId="0" borderId="32" xfId="0" applyFont="1" applyBorder="1" applyAlignment="1" applyProtection="1">
      <alignment horizontal="center" vertical="center"/>
      <protection hidden="1"/>
    </xf>
    <xf numFmtId="0" fontId="2" fillId="0" borderId="2" xfId="0" applyFont="1" applyFill="1" applyBorder="1" applyProtection="1">
      <protection hidden="1"/>
    </xf>
    <xf numFmtId="0" fontId="2" fillId="0" borderId="3" xfId="0" applyFont="1" applyBorder="1"/>
    <xf numFmtId="0" fontId="2" fillId="0" borderId="0" xfId="0" applyFont="1" applyFill="1" applyBorder="1" applyProtection="1">
      <protection hidden="1"/>
    </xf>
    <xf numFmtId="0" fontId="2" fillId="0" borderId="5" xfId="0" applyFont="1" applyBorder="1"/>
    <xf numFmtId="0" fontId="3" fillId="0" borderId="0" xfId="0" applyFont="1" applyBorder="1"/>
    <xf numFmtId="167" fontId="5" fillId="0" borderId="0" xfId="0" applyNumberFormat="1" applyFont="1" applyFill="1" applyBorder="1" applyAlignment="1" applyProtection="1">
      <alignment vertical="center"/>
      <protection hidden="1"/>
    </xf>
    <xf numFmtId="0" fontId="11" fillId="0" borderId="0" xfId="0" applyFont="1" applyBorder="1" applyAlignment="1">
      <alignment vertical="center"/>
    </xf>
    <xf numFmtId="14" fontId="5" fillId="0" borderId="0" xfId="0" applyNumberFormat="1" applyFont="1" applyBorder="1" applyAlignment="1" applyProtection="1">
      <protection hidden="1"/>
    </xf>
    <xf numFmtId="167" fontId="5" fillId="0" borderId="1" xfId="0" applyNumberFormat="1" applyFont="1" applyFill="1" applyBorder="1" applyAlignment="1" applyProtection="1">
      <alignment horizontal="center"/>
      <protection hidden="1"/>
    </xf>
    <xf numFmtId="0" fontId="0" fillId="0" borderId="3" xfId="0" applyBorder="1"/>
    <xf numFmtId="170" fontId="5" fillId="0" borderId="4" xfId="0" applyNumberFormat="1" applyFont="1" applyFill="1" applyBorder="1" applyAlignment="1" applyProtection="1">
      <alignment horizontal="center"/>
      <protection hidden="1"/>
    </xf>
    <xf numFmtId="170" fontId="5" fillId="0" borderId="8" xfId="0" applyNumberFormat="1" applyFont="1" applyFill="1" applyBorder="1" applyAlignment="1" applyProtection="1">
      <alignment horizontal="center"/>
      <protection hidden="1"/>
    </xf>
    <xf numFmtId="173" fontId="6" fillId="0" borderId="9" xfId="0" applyNumberFormat="1" applyFont="1" applyFill="1" applyBorder="1" applyAlignment="1" applyProtection="1">
      <alignment horizontal="center"/>
      <protection hidden="1"/>
    </xf>
    <xf numFmtId="0" fontId="5" fillId="0" borderId="9" xfId="0" applyFont="1" applyFill="1" applyBorder="1" applyProtection="1">
      <protection hidden="1"/>
    </xf>
    <xf numFmtId="0" fontId="8" fillId="0" borderId="10" xfId="0" applyFont="1" applyBorder="1" applyAlignment="1" applyProtection="1">
      <alignment horizontal="left" vertical="top" wrapText="1" indent="1"/>
      <protection hidden="1"/>
    </xf>
    <xf numFmtId="0" fontId="0" fillId="0" borderId="36" xfId="0" applyBorder="1" applyAlignment="1" applyProtection="1">
      <alignment horizontal="center"/>
      <protection hidden="1"/>
    </xf>
    <xf numFmtId="0" fontId="0" fillId="0" borderId="37" xfId="0" applyBorder="1" applyProtection="1">
      <protection hidden="1"/>
    </xf>
    <xf numFmtId="0" fontId="5" fillId="0" borderId="37" xfId="0" applyFont="1" applyBorder="1" applyProtection="1">
      <protection hidden="1"/>
    </xf>
    <xf numFmtId="0" fontId="5" fillId="0" borderId="37" xfId="0" applyFont="1" applyBorder="1" applyAlignment="1" applyProtection="1">
      <alignment vertical="center"/>
      <protection hidden="1"/>
    </xf>
    <xf numFmtId="0" fontId="7" fillId="0" borderId="37" xfId="0" applyFont="1" applyBorder="1" applyProtection="1">
      <protection hidden="1"/>
    </xf>
    <xf numFmtId="0" fontId="9" fillId="0" borderId="37" xfId="0" applyFont="1" applyBorder="1" applyAlignment="1" applyProtection="1">
      <alignment horizontal="left" vertical="top" indent="1"/>
      <protection hidden="1"/>
    </xf>
    <xf numFmtId="0" fontId="8" fillId="0" borderId="38" xfId="0" applyFont="1" applyBorder="1" applyAlignment="1" applyProtection="1">
      <alignment horizontal="left" vertical="top" wrapText="1" indent="1"/>
      <protection hidden="1"/>
    </xf>
    <xf numFmtId="0" fontId="5" fillId="0" borderId="5" xfId="0" applyFont="1" applyBorder="1" applyAlignment="1" applyProtection="1">
      <alignment vertical="center"/>
      <protection hidden="1"/>
    </xf>
    <xf numFmtId="169" fontId="5" fillId="0" borderId="3" xfId="0" applyNumberFormat="1" applyFont="1" applyFill="1" applyBorder="1" applyAlignment="1" applyProtection="1">
      <alignment horizontal="center"/>
      <protection hidden="1"/>
    </xf>
    <xf numFmtId="167" fontId="6" fillId="0" borderId="4" xfId="0" applyNumberFormat="1" applyFont="1" applyFill="1" applyBorder="1" applyAlignment="1" applyProtection="1">
      <protection hidden="1"/>
    </xf>
    <xf numFmtId="169" fontId="5" fillId="0" borderId="5" xfId="0" applyNumberFormat="1" applyFont="1" applyFill="1" applyBorder="1" applyAlignment="1" applyProtection="1">
      <alignment horizontal="center" vertical="center"/>
      <protection hidden="1"/>
    </xf>
    <xf numFmtId="170" fontId="5" fillId="0" borderId="0" xfId="0" applyNumberFormat="1" applyFont="1" applyFill="1" applyBorder="1" applyAlignment="1" applyProtection="1">
      <alignment vertical="center"/>
      <protection hidden="1"/>
    </xf>
    <xf numFmtId="170" fontId="5" fillId="0" borderId="5" xfId="0" applyNumberFormat="1" applyFont="1" applyFill="1" applyBorder="1" applyAlignment="1" applyProtection="1">
      <alignment vertical="center"/>
      <protection hidden="1"/>
    </xf>
    <xf numFmtId="170" fontId="5" fillId="0" borderId="1" xfId="0" applyNumberFormat="1" applyFont="1" applyFill="1" applyBorder="1" applyAlignment="1" applyProtection="1">
      <alignment vertical="center"/>
      <protection hidden="1"/>
    </xf>
    <xf numFmtId="170" fontId="5" fillId="0" borderId="2" xfId="0" applyNumberFormat="1" applyFont="1" applyFill="1" applyBorder="1" applyAlignment="1" applyProtection="1">
      <alignment vertical="center"/>
      <protection hidden="1"/>
    </xf>
    <xf numFmtId="170" fontId="5" fillId="0" borderId="3" xfId="0" applyNumberFormat="1" applyFont="1" applyFill="1" applyBorder="1" applyAlignment="1" applyProtection="1">
      <alignment vertical="center"/>
      <protection hidden="1"/>
    </xf>
    <xf numFmtId="170" fontId="5" fillId="0" borderId="4" xfId="0" applyNumberFormat="1" applyFont="1" applyFill="1" applyBorder="1" applyAlignment="1" applyProtection="1">
      <alignment vertical="center"/>
      <protection hidden="1"/>
    </xf>
    <xf numFmtId="170" fontId="5" fillId="0" borderId="9" xfId="0" applyNumberFormat="1" applyFont="1" applyFill="1" applyBorder="1" applyAlignment="1" applyProtection="1">
      <alignment vertical="center"/>
      <protection hidden="1"/>
    </xf>
    <xf numFmtId="170" fontId="5" fillId="0" borderId="10" xfId="0" applyNumberFormat="1" applyFont="1" applyFill="1" applyBorder="1" applyAlignment="1" applyProtection="1">
      <alignment vertical="center"/>
      <protection hidden="1"/>
    </xf>
    <xf numFmtId="167" fontId="5" fillId="0" borderId="26" xfId="0" applyNumberFormat="1" applyFont="1" applyFill="1" applyBorder="1" applyAlignment="1" applyProtection="1">
      <alignment horizontal="center" vertical="center"/>
      <protection hidden="1"/>
    </xf>
    <xf numFmtId="170" fontId="5" fillId="0" borderId="26" xfId="0" applyNumberFormat="1" applyFont="1" applyFill="1" applyBorder="1" applyAlignment="1" applyProtection="1">
      <alignment horizontal="center" vertical="center"/>
      <protection hidden="1"/>
    </xf>
    <xf numFmtId="171" fontId="5" fillId="2" borderId="26" xfId="0" applyNumberFormat="1" applyFont="1" applyFill="1" applyBorder="1" applyAlignment="1" applyProtection="1">
      <alignment horizontal="center" vertical="center"/>
      <protection locked="0"/>
    </xf>
    <xf numFmtId="1" fontId="5" fillId="0" borderId="26" xfId="0" applyNumberFormat="1" applyFont="1" applyFill="1" applyBorder="1" applyAlignment="1" applyProtection="1">
      <alignment horizontal="center" vertical="center"/>
      <protection locked="0"/>
    </xf>
    <xf numFmtId="173" fontId="6" fillId="0" borderId="26" xfId="0" applyNumberFormat="1" applyFont="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15" fillId="0" borderId="0" xfId="0" applyFont="1" applyFill="1" applyBorder="1" applyAlignment="1" applyProtection="1">
      <alignment horizontal="right"/>
      <protection hidden="1"/>
    </xf>
    <xf numFmtId="14" fontId="3" fillId="0" borderId="0" xfId="0" applyNumberFormat="1" applyFont="1" applyProtection="1">
      <protection hidden="1"/>
    </xf>
    <xf numFmtId="0" fontId="0" fillId="0" borderId="4" xfId="0" applyFill="1" applyBorder="1"/>
    <xf numFmtId="0" fontId="0" fillId="0" borderId="0" xfId="0" applyAlignment="1">
      <alignment horizontal="center"/>
    </xf>
    <xf numFmtId="168" fontId="6" fillId="0" borderId="22" xfId="0" applyNumberFormat="1" applyFont="1" applyBorder="1" applyAlignment="1" applyProtection="1">
      <alignment vertical="center"/>
      <protection hidden="1"/>
    </xf>
    <xf numFmtId="0" fontId="5" fillId="0" borderId="39" xfId="0" applyFont="1" applyBorder="1" applyAlignment="1" applyProtection="1">
      <alignment horizontal="center" vertical="center"/>
      <protection hidden="1"/>
    </xf>
    <xf numFmtId="165" fontId="6" fillId="0" borderId="28" xfId="0" applyNumberFormat="1" applyFont="1" applyBorder="1" applyAlignment="1" applyProtection="1">
      <alignment horizontal="center"/>
      <protection hidden="1"/>
    </xf>
    <xf numFmtId="170" fontId="6" fillId="0" borderId="18" xfId="0" applyNumberFormat="1" applyFont="1" applyFill="1" applyBorder="1" applyAlignment="1" applyProtection="1">
      <alignment horizontal="center"/>
      <protection hidden="1"/>
    </xf>
    <xf numFmtId="170" fontId="15" fillId="3" borderId="26" xfId="0" applyNumberFormat="1" applyFont="1" applyFill="1" applyBorder="1" applyAlignment="1" applyProtection="1">
      <alignment horizontal="center" vertical="center"/>
      <protection locked="0"/>
    </xf>
    <xf numFmtId="170" fontId="6" fillId="0" borderId="26" xfId="0" applyNumberFormat="1" applyFont="1" applyBorder="1" applyAlignment="1" applyProtection="1">
      <alignment horizontal="center" vertical="center"/>
      <protection hidden="1"/>
    </xf>
    <xf numFmtId="0" fontId="5" fillId="0" borderId="26" xfId="0" applyFont="1" applyBorder="1" applyAlignment="1" applyProtection="1">
      <alignment horizontal="center"/>
      <protection hidden="1"/>
    </xf>
    <xf numFmtId="0" fontId="5" fillId="0" borderId="6" xfId="0" applyFont="1" applyBorder="1" applyAlignment="1" applyProtection="1">
      <alignment horizontal="center"/>
      <protection hidden="1"/>
    </xf>
    <xf numFmtId="0" fontId="2" fillId="0" borderId="0" xfId="0" applyFont="1" applyProtection="1">
      <protection locked="0"/>
    </xf>
    <xf numFmtId="167" fontId="6" fillId="0" borderId="0" xfId="0" applyNumberFormat="1" applyFont="1" applyFill="1" applyBorder="1" applyAlignment="1" applyProtection="1">
      <alignment horizontal="center"/>
      <protection hidden="1"/>
    </xf>
    <xf numFmtId="168" fontId="6" fillId="0" borderId="0" xfId="0" applyNumberFormat="1" applyFont="1" applyFill="1" applyBorder="1" applyAlignment="1" applyProtection="1">
      <alignment horizontal="center"/>
      <protection hidden="1"/>
    </xf>
    <xf numFmtId="170" fontId="6" fillId="0" borderId="0" xfId="0" applyNumberFormat="1" applyFont="1" applyFill="1" applyBorder="1" applyAlignment="1" applyProtection="1">
      <alignment horizontal="center"/>
      <protection hidden="1"/>
    </xf>
    <xf numFmtId="0" fontId="6" fillId="0" borderId="2" xfId="0" applyFont="1" applyBorder="1" applyProtection="1">
      <protection hidden="1"/>
    </xf>
    <xf numFmtId="2" fontId="5" fillId="0" borderId="0" xfId="0" applyNumberFormat="1" applyFont="1" applyFill="1" applyBorder="1" applyAlignment="1" applyProtection="1">
      <alignment horizontal="center"/>
      <protection hidden="1"/>
    </xf>
    <xf numFmtId="167" fontId="6" fillId="0" borderId="14" xfId="0" applyNumberFormat="1" applyFont="1" applyFill="1" applyBorder="1" applyAlignment="1" applyProtection="1">
      <alignment horizontal="center"/>
      <protection hidden="1"/>
    </xf>
    <xf numFmtId="169" fontId="6" fillId="0" borderId="27" xfId="0" applyNumberFormat="1" applyFont="1" applyFill="1" applyBorder="1" applyAlignment="1" applyProtection="1">
      <alignment horizontal="center"/>
      <protection hidden="1"/>
    </xf>
    <xf numFmtId="170" fontId="6" fillId="0" borderId="15" xfId="0" applyNumberFormat="1" applyFont="1" applyFill="1" applyBorder="1" applyAlignment="1" applyProtection="1">
      <alignment horizontal="center"/>
      <protection hidden="1"/>
    </xf>
    <xf numFmtId="0" fontId="2" fillId="0" borderId="0" xfId="0" applyFont="1" applyFill="1" applyBorder="1" applyAlignment="1" applyProtection="1">
      <alignment horizontal="left"/>
      <protection locked="0"/>
    </xf>
    <xf numFmtId="2" fontId="5" fillId="0" borderId="0" xfId="0" applyNumberFormat="1" applyFont="1" applyFill="1" applyBorder="1" applyAlignment="1" applyProtection="1">
      <alignment horizontal="center"/>
      <protection locked="0"/>
    </xf>
    <xf numFmtId="0" fontId="0" fillId="0" borderId="0" xfId="0" applyBorder="1" applyProtection="1">
      <protection locked="0"/>
    </xf>
    <xf numFmtId="0" fontId="7" fillId="0" borderId="0" xfId="0" applyFont="1" applyFill="1" applyBorder="1" applyAlignment="1" applyProtection="1">
      <alignment horizontal="center"/>
      <protection hidden="1"/>
    </xf>
    <xf numFmtId="0" fontId="7" fillId="0" borderId="0" xfId="0" applyFont="1" applyFill="1" applyBorder="1" applyAlignment="1" applyProtection="1">
      <alignment horizontal="left"/>
      <protection hidden="1"/>
    </xf>
    <xf numFmtId="174" fontId="27" fillId="0" borderId="17" xfId="0" applyNumberFormat="1" applyFont="1" applyBorder="1" applyAlignment="1" applyProtection="1">
      <alignment horizontal="center"/>
      <protection hidden="1"/>
    </xf>
    <xf numFmtId="174" fontId="27" fillId="0" borderId="7" xfId="0" applyNumberFormat="1" applyFont="1" applyBorder="1" applyAlignment="1" applyProtection="1">
      <alignment horizontal="center"/>
      <protection hidden="1"/>
    </xf>
    <xf numFmtId="0" fontId="0" fillId="0" borderId="0" xfId="0" applyFill="1"/>
    <xf numFmtId="0" fontId="17" fillId="0" borderId="11" xfId="1" applyFont="1" applyFill="1" applyBorder="1" applyAlignment="1" applyProtection="1">
      <alignment horizontal="center" vertical="center"/>
      <protection locked="0" hidden="1"/>
    </xf>
    <xf numFmtId="0" fontId="17" fillId="0" borderId="12" xfId="1" applyFont="1" applyFill="1" applyBorder="1" applyAlignment="1" applyProtection="1">
      <alignment horizontal="center" vertical="center"/>
      <protection locked="0" hidden="1"/>
    </xf>
    <xf numFmtId="0" fontId="17" fillId="0" borderId="13" xfId="1" applyFont="1" applyFill="1" applyBorder="1" applyAlignment="1" applyProtection="1">
      <alignment horizontal="center" vertical="center"/>
      <protection locked="0" hidden="1"/>
    </xf>
    <xf numFmtId="167" fontId="21" fillId="0" borderId="0" xfId="0" applyNumberFormat="1" applyFont="1" applyFill="1" applyBorder="1" applyAlignment="1" applyProtection="1">
      <alignment horizontal="center"/>
      <protection hidden="1"/>
    </xf>
    <xf numFmtId="0" fontId="21" fillId="0" borderId="0" xfId="0" applyFont="1" applyBorder="1" applyAlignment="1" applyProtection="1">
      <alignment horizontal="center"/>
      <protection hidden="1"/>
    </xf>
    <xf numFmtId="167" fontId="22" fillId="0" borderId="0" xfId="0" applyNumberFormat="1" applyFont="1" applyFill="1" applyBorder="1" applyAlignment="1" applyProtection="1">
      <alignment horizontal="center"/>
      <protection hidden="1"/>
    </xf>
    <xf numFmtId="167" fontId="5" fillId="0" borderId="0" xfId="0" applyNumberFormat="1" applyFont="1" applyFill="1" applyBorder="1" applyAlignment="1" applyProtection="1">
      <alignment horizontal="center"/>
      <protection hidden="1"/>
    </xf>
    <xf numFmtId="167" fontId="20" fillId="0" borderId="0" xfId="1" applyNumberFormat="1" applyFont="1" applyFill="1" applyBorder="1" applyAlignment="1" applyProtection="1">
      <alignment horizontal="center"/>
      <protection hidden="1"/>
    </xf>
    <xf numFmtId="0" fontId="12" fillId="0" borderId="1" xfId="1" applyFill="1" applyBorder="1" applyAlignment="1" applyProtection="1">
      <alignment horizontal="left" vertical="center"/>
      <protection locked="0" hidden="1"/>
    </xf>
    <xf numFmtId="0" fontId="12" fillId="0" borderId="2" xfId="1" applyFill="1" applyBorder="1" applyAlignment="1" applyProtection="1">
      <alignment horizontal="left" vertical="center"/>
      <protection locked="0" hidden="1"/>
    </xf>
    <xf numFmtId="0" fontId="12" fillId="0" borderId="3" xfId="1" applyFill="1" applyBorder="1" applyAlignment="1" applyProtection="1">
      <alignment horizontal="left" vertical="center"/>
      <protection locked="0" hidden="1"/>
    </xf>
    <xf numFmtId="0" fontId="12" fillId="0" borderId="4" xfId="1" applyFill="1" applyBorder="1" applyAlignment="1" applyProtection="1">
      <alignment horizontal="left" vertical="center"/>
      <protection locked="0" hidden="1"/>
    </xf>
    <xf numFmtId="0" fontId="12" fillId="0" borderId="0" xfId="1" applyFill="1" applyBorder="1" applyAlignment="1" applyProtection="1">
      <alignment horizontal="left" vertical="center"/>
      <protection locked="0" hidden="1"/>
    </xf>
    <xf numFmtId="0" fontId="12" fillId="0" borderId="5" xfId="1" applyFill="1" applyBorder="1" applyAlignment="1" applyProtection="1">
      <alignment horizontal="left" vertical="center"/>
      <protection locked="0" hidden="1"/>
    </xf>
    <xf numFmtId="0" fontId="12" fillId="0" borderId="8" xfId="1" applyFill="1" applyBorder="1" applyAlignment="1" applyProtection="1">
      <alignment horizontal="left" vertical="center"/>
      <protection locked="0" hidden="1"/>
    </xf>
    <xf numFmtId="0" fontId="12" fillId="0" borderId="9" xfId="1" applyFill="1" applyBorder="1" applyAlignment="1" applyProtection="1">
      <alignment horizontal="left" vertical="center"/>
      <protection locked="0" hidden="1"/>
    </xf>
    <xf numFmtId="0" fontId="12" fillId="0" borderId="10" xfId="1" applyFill="1" applyBorder="1" applyAlignment="1" applyProtection="1">
      <alignment horizontal="left" vertical="center"/>
      <protection locked="0" hidden="1"/>
    </xf>
    <xf numFmtId="0" fontId="12" fillId="0" borderId="1" xfId="1" applyBorder="1" applyAlignment="1" applyProtection="1">
      <alignment horizontal="left" vertical="center" wrapText="1"/>
      <protection locked="0" hidden="1"/>
    </xf>
    <xf numFmtId="0" fontId="12" fillId="0" borderId="2" xfId="1" applyBorder="1" applyAlignment="1" applyProtection="1">
      <alignment horizontal="left" vertical="center"/>
      <protection locked="0" hidden="1"/>
    </xf>
    <xf numFmtId="0" fontId="12" fillId="0" borderId="3" xfId="1" applyBorder="1" applyAlignment="1" applyProtection="1">
      <alignment horizontal="left" vertical="center"/>
      <protection locked="0" hidden="1"/>
    </xf>
    <xf numFmtId="0" fontId="12" fillId="0" borderId="4" xfId="1" applyBorder="1" applyAlignment="1" applyProtection="1">
      <alignment horizontal="left" vertical="center"/>
      <protection locked="0" hidden="1"/>
    </xf>
    <xf numFmtId="0" fontId="12" fillId="0" borderId="0" xfId="1" applyBorder="1" applyAlignment="1" applyProtection="1">
      <alignment horizontal="left" vertical="center"/>
      <protection locked="0" hidden="1"/>
    </xf>
    <xf numFmtId="0" fontId="12" fillId="0" borderId="5" xfId="1" applyBorder="1" applyAlignment="1" applyProtection="1">
      <alignment horizontal="left" vertical="center"/>
      <protection locked="0" hidden="1"/>
    </xf>
    <xf numFmtId="0" fontId="12" fillId="0" borderId="8" xfId="1" applyBorder="1" applyAlignment="1" applyProtection="1">
      <alignment horizontal="left" vertical="center"/>
      <protection locked="0" hidden="1"/>
    </xf>
    <xf numFmtId="0" fontId="12" fillId="0" borderId="9" xfId="1" applyBorder="1" applyAlignment="1" applyProtection="1">
      <alignment horizontal="left" vertical="center"/>
      <protection locked="0" hidden="1"/>
    </xf>
    <xf numFmtId="0" fontId="12" fillId="0" borderId="10" xfId="1" applyBorder="1" applyAlignment="1" applyProtection="1">
      <alignment horizontal="left" vertical="center"/>
      <protection locked="0" hidden="1"/>
    </xf>
    <xf numFmtId="0" fontId="12" fillId="0" borderId="1" xfId="1" applyFill="1" applyBorder="1" applyAlignment="1" applyProtection="1">
      <alignment horizontal="left" vertical="top" wrapText="1"/>
      <protection locked="0" hidden="1"/>
    </xf>
    <xf numFmtId="0" fontId="12" fillId="0" borderId="2" xfId="1" applyFill="1" applyBorder="1" applyAlignment="1" applyProtection="1">
      <alignment horizontal="left" vertical="top"/>
      <protection locked="0" hidden="1"/>
    </xf>
    <xf numFmtId="0" fontId="12" fillId="0" borderId="3" xfId="1" applyFill="1" applyBorder="1" applyAlignment="1" applyProtection="1">
      <alignment horizontal="left" vertical="top"/>
      <protection locked="0" hidden="1"/>
    </xf>
    <xf numFmtId="0" fontId="12" fillId="0" borderId="4" xfId="1" applyFill="1" applyBorder="1" applyAlignment="1" applyProtection="1">
      <alignment horizontal="left" vertical="top"/>
      <protection locked="0" hidden="1"/>
    </xf>
    <xf numFmtId="0" fontId="12" fillId="0" borderId="0" xfId="1" applyFill="1" applyBorder="1" applyAlignment="1" applyProtection="1">
      <alignment horizontal="left" vertical="top"/>
      <protection locked="0" hidden="1"/>
    </xf>
    <xf numFmtId="0" fontId="12" fillId="0" borderId="5" xfId="1" applyFill="1" applyBorder="1" applyAlignment="1" applyProtection="1">
      <alignment horizontal="left" vertical="top"/>
      <protection locked="0" hidden="1"/>
    </xf>
    <xf numFmtId="0" fontId="12" fillId="0" borderId="8" xfId="1" applyFill="1" applyBorder="1" applyAlignment="1" applyProtection="1">
      <alignment horizontal="left" vertical="top"/>
      <protection locked="0" hidden="1"/>
    </xf>
    <xf numFmtId="0" fontId="12" fillId="0" borderId="9" xfId="1" applyFill="1" applyBorder="1" applyAlignment="1" applyProtection="1">
      <alignment horizontal="left" vertical="top"/>
      <protection locked="0" hidden="1"/>
    </xf>
    <xf numFmtId="0" fontId="12" fillId="0" borderId="10" xfId="1" applyFill="1" applyBorder="1" applyAlignment="1" applyProtection="1">
      <alignment horizontal="left" vertical="top"/>
      <protection locked="0" hidden="1"/>
    </xf>
    <xf numFmtId="167" fontId="17" fillId="0" borderId="1" xfId="1" applyNumberFormat="1" applyFont="1" applyFill="1" applyBorder="1" applyAlignment="1" applyProtection="1">
      <alignment horizontal="center" vertical="top" wrapText="1"/>
      <protection hidden="1"/>
    </xf>
    <xf numFmtId="167" fontId="17" fillId="0" borderId="2" xfId="1" applyNumberFormat="1" applyFont="1" applyFill="1" applyBorder="1" applyAlignment="1" applyProtection="1">
      <alignment horizontal="center" vertical="top" wrapText="1"/>
      <protection hidden="1"/>
    </xf>
    <xf numFmtId="167" fontId="17" fillId="0" borderId="3" xfId="1" applyNumberFormat="1" applyFont="1" applyFill="1" applyBorder="1" applyAlignment="1" applyProtection="1">
      <alignment horizontal="center" vertical="top" wrapText="1"/>
      <protection hidden="1"/>
    </xf>
    <xf numFmtId="167" fontId="17" fillId="0" borderId="4" xfId="1" applyNumberFormat="1" applyFont="1" applyFill="1" applyBorder="1" applyAlignment="1" applyProtection="1">
      <alignment horizontal="center" vertical="top" wrapText="1"/>
      <protection hidden="1"/>
    </xf>
    <xf numFmtId="167" fontId="17" fillId="0" borderId="0" xfId="1" applyNumberFormat="1" applyFont="1" applyFill="1" applyBorder="1" applyAlignment="1" applyProtection="1">
      <alignment horizontal="center" vertical="top" wrapText="1"/>
      <protection hidden="1"/>
    </xf>
    <xf numFmtId="167" fontId="17" fillId="0" borderId="5" xfId="1" applyNumberFormat="1" applyFont="1" applyFill="1" applyBorder="1" applyAlignment="1" applyProtection="1">
      <alignment horizontal="center" vertical="top" wrapText="1"/>
      <protection hidden="1"/>
    </xf>
    <xf numFmtId="167" fontId="17" fillId="0" borderId="8" xfId="1" applyNumberFormat="1" applyFont="1" applyFill="1" applyBorder="1" applyAlignment="1" applyProtection="1">
      <alignment horizontal="center" vertical="top" wrapText="1"/>
      <protection hidden="1"/>
    </xf>
    <xf numFmtId="167" fontId="17" fillId="0" borderId="9" xfId="1" applyNumberFormat="1" applyFont="1" applyFill="1" applyBorder="1" applyAlignment="1" applyProtection="1">
      <alignment horizontal="center" vertical="top" wrapText="1"/>
      <protection hidden="1"/>
    </xf>
    <xf numFmtId="167" fontId="17" fillId="0" borderId="10" xfId="1" applyNumberFormat="1" applyFont="1" applyFill="1" applyBorder="1" applyAlignment="1" applyProtection="1">
      <alignment horizontal="center" vertical="top" wrapText="1"/>
      <protection hidden="1"/>
    </xf>
    <xf numFmtId="0" fontId="12" fillId="0" borderId="1" xfId="1" applyBorder="1" applyAlignment="1" applyProtection="1">
      <alignment horizontal="center" vertical="top" wrapText="1"/>
      <protection locked="0" hidden="1"/>
    </xf>
    <xf numFmtId="0" fontId="12" fillId="0" borderId="2" xfId="1" applyBorder="1" applyAlignment="1" applyProtection="1">
      <alignment horizontal="center" vertical="top"/>
      <protection locked="0" hidden="1"/>
    </xf>
    <xf numFmtId="0" fontId="12" fillId="0" borderId="3" xfId="1" applyBorder="1" applyAlignment="1" applyProtection="1">
      <alignment horizontal="center" vertical="top"/>
      <protection locked="0" hidden="1"/>
    </xf>
    <xf numFmtId="0" fontId="12" fillId="0" borderId="4" xfId="1" applyBorder="1" applyAlignment="1" applyProtection="1">
      <alignment horizontal="center" vertical="top"/>
      <protection locked="0" hidden="1"/>
    </xf>
    <xf numFmtId="0" fontId="12" fillId="0" borderId="0" xfId="1" applyBorder="1" applyAlignment="1" applyProtection="1">
      <alignment horizontal="center" vertical="top"/>
      <protection locked="0" hidden="1"/>
    </xf>
    <xf numFmtId="0" fontId="12" fillId="0" borderId="5" xfId="1" applyBorder="1" applyAlignment="1" applyProtection="1">
      <alignment horizontal="center" vertical="top"/>
      <protection locked="0" hidden="1"/>
    </xf>
    <xf numFmtId="0" fontId="12" fillId="0" borderId="8" xfId="1" applyBorder="1" applyAlignment="1" applyProtection="1">
      <alignment horizontal="center" vertical="top"/>
      <protection locked="0" hidden="1"/>
    </xf>
    <xf numFmtId="0" fontId="12" fillId="0" borderId="9" xfId="1" applyBorder="1" applyAlignment="1" applyProtection="1">
      <alignment horizontal="center" vertical="top"/>
      <protection locked="0" hidden="1"/>
    </xf>
    <xf numFmtId="0" fontId="12" fillId="0" borderId="10" xfId="1" applyBorder="1" applyAlignment="1" applyProtection="1">
      <alignment horizontal="center" vertical="top"/>
      <protection locked="0" hidden="1"/>
    </xf>
    <xf numFmtId="0" fontId="5" fillId="0" borderId="26" xfId="0" applyFont="1" applyBorder="1" applyAlignment="1" applyProtection="1">
      <alignment horizontal="center"/>
      <protection hidden="1"/>
    </xf>
    <xf numFmtId="168" fontId="6" fillId="0" borderId="27" xfId="0" applyNumberFormat="1" applyFont="1" applyFill="1" applyBorder="1" applyAlignment="1" applyProtection="1">
      <alignment horizontal="center"/>
      <protection hidden="1"/>
    </xf>
    <xf numFmtId="0" fontId="8" fillId="0" borderId="0" xfId="0" applyFont="1" applyBorder="1" applyAlignment="1" applyProtection="1">
      <alignment horizontal="left" vertical="top" wrapText="1"/>
      <protection hidden="1"/>
    </xf>
    <xf numFmtId="0" fontId="8" fillId="0" borderId="9" xfId="0" applyFont="1" applyBorder="1" applyAlignment="1" applyProtection="1">
      <alignment horizontal="left" vertical="top" wrapText="1"/>
      <protection hidden="1"/>
    </xf>
    <xf numFmtId="168" fontId="6" fillId="0" borderId="26" xfId="0" applyNumberFormat="1" applyFont="1" applyFill="1" applyBorder="1" applyAlignment="1" applyProtection="1">
      <alignment horizontal="center"/>
      <protection hidden="1"/>
    </xf>
    <xf numFmtId="167" fontId="21" fillId="0" borderId="11" xfId="0" applyNumberFormat="1" applyFont="1" applyFill="1" applyBorder="1" applyAlignment="1" applyProtection="1">
      <alignment horizontal="left" vertical="center" wrapText="1"/>
      <protection locked="0"/>
    </xf>
    <xf numFmtId="167" fontId="21" fillId="0" borderId="12" xfId="0" applyNumberFormat="1" applyFont="1" applyFill="1" applyBorder="1" applyAlignment="1" applyProtection="1">
      <alignment horizontal="left" vertical="center" wrapText="1"/>
      <protection locked="0"/>
    </xf>
    <xf numFmtId="167" fontId="21" fillId="0" borderId="13" xfId="0" applyNumberFormat="1"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13" xfId="0" applyFont="1" applyFill="1" applyBorder="1" applyAlignment="1" applyProtection="1">
      <alignment horizontal="left"/>
      <protection locked="0"/>
    </xf>
    <xf numFmtId="0" fontId="5" fillId="0" borderId="16" xfId="0" applyFont="1" applyBorder="1" applyAlignment="1" applyProtection="1">
      <alignment horizontal="center"/>
      <protection hidden="1"/>
    </xf>
    <xf numFmtId="0" fontId="5" fillId="0" borderId="25" xfId="0" applyFont="1" applyBorder="1" applyAlignment="1" applyProtection="1">
      <alignment horizontal="center"/>
      <protection hidden="1"/>
    </xf>
    <xf numFmtId="0" fontId="5" fillId="0" borderId="6" xfId="0" applyFont="1" applyBorder="1" applyAlignment="1" applyProtection="1">
      <alignment horizontal="center"/>
      <protection hidden="1"/>
    </xf>
    <xf numFmtId="0" fontId="2" fillId="0" borderId="1"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protection locked="0"/>
    </xf>
    <xf numFmtId="0" fontId="2" fillId="0" borderId="3" xfId="0" applyFont="1" applyFill="1" applyBorder="1" applyAlignment="1" applyProtection="1">
      <alignment horizontal="left" vertical="center"/>
      <protection locked="0"/>
    </xf>
    <xf numFmtId="0" fontId="2" fillId="0" borderId="4"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0" borderId="10" xfId="0" applyFont="1" applyFill="1" applyBorder="1" applyAlignment="1" applyProtection="1">
      <alignment horizontal="left" vertical="center"/>
      <protection locked="0"/>
    </xf>
    <xf numFmtId="0" fontId="25" fillId="0" borderId="0" xfId="0" applyFont="1" applyFill="1" applyBorder="1" applyAlignment="1" applyProtection="1">
      <alignment horizontal="left"/>
      <protection hidden="1"/>
    </xf>
    <xf numFmtId="0" fontId="24" fillId="0" borderId="9" xfId="0" applyFont="1" applyBorder="1" applyAlignment="1" applyProtection="1">
      <alignment horizontal="right"/>
      <protection hidden="1"/>
    </xf>
    <xf numFmtId="0" fontId="24" fillId="0" borderId="9" xfId="0" applyFont="1" applyBorder="1" applyAlignment="1" applyProtection="1">
      <alignment horizontal="left"/>
      <protection hidden="1"/>
    </xf>
    <xf numFmtId="165" fontId="26" fillId="0" borderId="9" xfId="0" applyNumberFormat="1" applyFont="1" applyFill="1" applyBorder="1" applyAlignment="1" applyProtection="1">
      <alignment horizontal="right" vertical="center"/>
      <protection hidden="1"/>
    </xf>
    <xf numFmtId="0" fontId="19" fillId="0" borderId="11" xfId="1" applyFont="1" applyBorder="1" applyAlignment="1" applyProtection="1">
      <alignment horizontal="center"/>
      <protection locked="0" hidden="1"/>
    </xf>
    <xf numFmtId="0" fontId="19" fillId="0" borderId="12" xfId="1" applyFont="1" applyBorder="1" applyAlignment="1" applyProtection="1">
      <alignment horizontal="center"/>
      <protection locked="0" hidden="1"/>
    </xf>
    <xf numFmtId="0" fontId="19" fillId="0" borderId="13" xfId="1" applyFont="1" applyBorder="1" applyAlignment="1" applyProtection="1">
      <alignment horizontal="center"/>
      <protection locked="0" hidden="1"/>
    </xf>
    <xf numFmtId="0" fontId="0" fillId="0" borderId="0" xfId="0" applyAlignment="1" applyProtection="1">
      <alignment horizontal="center"/>
      <protection hidden="1"/>
    </xf>
    <xf numFmtId="14" fontId="5" fillId="0" borderId="0" xfId="0" applyNumberFormat="1" applyFont="1" applyBorder="1" applyAlignment="1" applyProtection="1">
      <alignment horizontal="right"/>
      <protection hidden="1"/>
    </xf>
    <xf numFmtId="14" fontId="5" fillId="0" borderId="9" xfId="0" applyNumberFormat="1" applyFont="1" applyBorder="1" applyAlignment="1" applyProtection="1">
      <alignment horizontal="right"/>
      <protection hidden="1"/>
    </xf>
    <xf numFmtId="168" fontId="6" fillId="0" borderId="19" xfId="0" applyNumberFormat="1" applyFont="1" applyBorder="1" applyAlignment="1" applyProtection="1">
      <alignment horizontal="center" vertical="center"/>
      <protection hidden="1"/>
    </xf>
    <xf numFmtId="168" fontId="6" fillId="0" borderId="20" xfId="0" applyNumberFormat="1" applyFont="1" applyBorder="1" applyAlignment="1" applyProtection="1">
      <alignment horizontal="center" vertical="center"/>
      <protection hidden="1"/>
    </xf>
    <xf numFmtId="0" fontId="5" fillId="0" borderId="2"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6" fillId="0" borderId="4"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1" xfId="0" applyBorder="1" applyAlignment="1" applyProtection="1">
      <alignment horizontal="center"/>
      <protection hidden="1"/>
    </xf>
    <xf numFmtId="0" fontId="0" fillId="0" borderId="3" xfId="0" applyBorder="1" applyAlignment="1" applyProtection="1">
      <alignment horizontal="center"/>
      <protection hidden="1"/>
    </xf>
    <xf numFmtId="0" fontId="5" fillId="0" borderId="4"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7" fillId="0" borderId="11"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3" xfId="0" applyFont="1" applyFill="1" applyBorder="1" applyAlignment="1" applyProtection="1">
      <alignment horizontal="left" vertical="center"/>
      <protection locked="0"/>
    </xf>
    <xf numFmtId="0" fontId="23" fillId="0" borderId="39" xfId="0" applyFont="1" applyBorder="1" applyAlignment="1" applyProtection="1">
      <alignment horizontal="center" vertical="center"/>
      <protection hidden="1"/>
    </xf>
    <xf numFmtId="0" fontId="23" fillId="0" borderId="28" xfId="0" applyFont="1" applyBorder="1" applyAlignment="1" applyProtection="1">
      <alignment horizontal="center" vertical="center"/>
      <protection hidden="1"/>
    </xf>
    <xf numFmtId="0" fontId="17" fillId="0" borderId="11" xfId="1" applyFont="1" applyBorder="1" applyAlignment="1" applyProtection="1">
      <alignment horizontal="center"/>
      <protection locked="0"/>
    </xf>
    <xf numFmtId="0" fontId="17" fillId="0" borderId="12" xfId="1" applyFont="1" applyBorder="1" applyAlignment="1" applyProtection="1">
      <alignment horizontal="center"/>
      <protection locked="0"/>
    </xf>
    <xf numFmtId="0" fontId="17" fillId="0" borderId="13" xfId="1" applyFont="1" applyBorder="1" applyAlignment="1" applyProtection="1">
      <alignment horizontal="center"/>
      <protection locked="0"/>
    </xf>
    <xf numFmtId="0" fontId="0" fillId="0" borderId="33" xfId="0" applyBorder="1" applyAlignment="1" applyProtection="1">
      <alignment horizontal="center"/>
      <protection hidden="1"/>
    </xf>
    <xf numFmtId="0" fontId="0" fillId="0" borderId="17" xfId="0" applyBorder="1" applyAlignment="1" applyProtection="1">
      <alignment horizontal="center"/>
      <protection hidden="1"/>
    </xf>
    <xf numFmtId="0" fontId="6" fillId="0" borderId="29" xfId="0" applyFont="1" applyBorder="1" applyAlignment="1" applyProtection="1">
      <alignment horizontal="center" vertical="center"/>
      <protection hidden="1"/>
    </xf>
    <xf numFmtId="0" fontId="6" fillId="0" borderId="30"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17" xfId="0" applyFont="1" applyBorder="1" applyAlignment="1" applyProtection="1">
      <alignment horizontal="center" vertical="center"/>
      <protection hidden="1"/>
    </xf>
    <xf numFmtId="0" fontId="6" fillId="0" borderId="3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0" fontId="0" fillId="0" borderId="0" xfId="0"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10" xfId="0" applyFont="1" applyBorder="1" applyAlignment="1" applyProtection="1">
      <alignment horizontal="center"/>
      <protection hidden="1"/>
    </xf>
    <xf numFmtId="0" fontId="5" fillId="0" borderId="24" xfId="0" applyFont="1" applyBorder="1" applyAlignment="1" applyProtection="1">
      <alignment horizontal="center" vertical="center"/>
      <protection hidden="1"/>
    </xf>
    <xf numFmtId="0" fontId="5" fillId="0" borderId="28" xfId="0" applyFont="1" applyBorder="1" applyAlignment="1" applyProtection="1">
      <alignment horizontal="center" vertical="center"/>
      <protection hidden="1"/>
    </xf>
    <xf numFmtId="0" fontId="12" fillId="0" borderId="4" xfId="1" applyBorder="1" applyAlignment="1" applyProtection="1">
      <alignment horizontal="left" vertical="center"/>
      <protection locked="0"/>
    </xf>
    <xf numFmtId="0" fontId="12" fillId="0" borderId="0" xfId="1" applyBorder="1" applyAlignment="1" applyProtection="1">
      <alignment horizontal="left" vertical="center"/>
      <protection locked="0"/>
    </xf>
    <xf numFmtId="0" fontId="7" fillId="0" borderId="0" xfId="0" applyFont="1" applyBorder="1" applyAlignment="1" applyProtection="1">
      <alignment horizontal="left" vertical="center"/>
      <protection hidden="1"/>
    </xf>
    <xf numFmtId="167" fontId="5" fillId="0" borderId="4" xfId="0" applyNumberFormat="1" applyFont="1" applyFill="1" applyBorder="1" applyAlignment="1" applyProtection="1">
      <alignment horizontal="left" vertical="center" wrapText="1"/>
      <protection hidden="1"/>
    </xf>
    <xf numFmtId="167" fontId="5" fillId="0" borderId="0" xfId="0" applyNumberFormat="1" applyFont="1" applyFill="1" applyBorder="1" applyAlignment="1" applyProtection="1">
      <alignment horizontal="left" vertical="center" wrapText="1"/>
      <protection hidden="1"/>
    </xf>
    <xf numFmtId="0" fontId="11" fillId="0" borderId="4" xfId="0" applyFont="1" applyBorder="1" applyAlignment="1">
      <alignment horizontal="left" vertical="center" wrapText="1"/>
    </xf>
    <xf numFmtId="0" fontId="11"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Border="1" applyAlignment="1">
      <alignment horizontal="left" vertical="center" wrapText="1"/>
    </xf>
    <xf numFmtId="0" fontId="12" fillId="0" borderId="4" xfId="1" applyBorder="1" applyAlignment="1" applyProtection="1">
      <alignment horizontal="left"/>
      <protection locked="0"/>
    </xf>
    <xf numFmtId="0" fontId="12" fillId="0" borderId="0" xfId="1" applyBorder="1" applyAlignment="1" applyProtection="1">
      <alignment horizontal="left"/>
      <protection locked="0"/>
    </xf>
    <xf numFmtId="175" fontId="7" fillId="0" borderId="4" xfId="0" applyNumberFormat="1" applyFont="1" applyFill="1" applyBorder="1" applyAlignment="1" applyProtection="1">
      <alignment horizontal="left" vertical="center"/>
      <protection hidden="1"/>
    </xf>
    <xf numFmtId="175" fontId="7" fillId="0" borderId="0" xfId="0" applyNumberFormat="1" applyFont="1" applyFill="1" applyBorder="1" applyAlignment="1" applyProtection="1">
      <alignment horizontal="left" vertical="center"/>
      <protection hidden="1"/>
    </xf>
    <xf numFmtId="175" fontId="14" fillId="0" borderId="4" xfId="0" applyNumberFormat="1" applyFont="1" applyBorder="1" applyAlignment="1" applyProtection="1">
      <alignment horizontal="left" vertical="center"/>
      <protection hidden="1"/>
    </xf>
    <xf numFmtId="175" fontId="14" fillId="0" borderId="0" xfId="0" applyNumberFormat="1" applyFont="1" applyBorder="1" applyAlignment="1" applyProtection="1">
      <alignment horizontal="left" vertical="center"/>
      <protection hidden="1"/>
    </xf>
    <xf numFmtId="175" fontId="7" fillId="0" borderId="4" xfId="0" applyNumberFormat="1" applyFont="1" applyBorder="1" applyAlignment="1" applyProtection="1">
      <alignment horizontal="left" vertical="center"/>
      <protection hidden="1"/>
    </xf>
    <xf numFmtId="175" fontId="7" fillId="0" borderId="0" xfId="0" applyNumberFormat="1" applyFont="1" applyBorder="1" applyAlignment="1" applyProtection="1">
      <alignment horizontal="left" vertical="center"/>
      <protection hidden="1"/>
    </xf>
    <xf numFmtId="0" fontId="2" fillId="0" borderId="1" xfId="0" applyFont="1" applyFill="1" applyBorder="1" applyAlignment="1" applyProtection="1">
      <alignment horizontal="left"/>
      <protection locked="0"/>
    </xf>
    <xf numFmtId="0" fontId="2" fillId="0" borderId="2" xfId="0" applyFont="1" applyFill="1" applyBorder="1" applyAlignment="1" applyProtection="1">
      <alignment horizontal="left"/>
      <protection locked="0"/>
    </xf>
    <xf numFmtId="0" fontId="2" fillId="0" borderId="3" xfId="0" applyFont="1" applyFill="1" applyBorder="1" applyAlignment="1" applyProtection="1">
      <alignment horizontal="left"/>
      <protection locked="0"/>
    </xf>
    <xf numFmtId="0" fontId="2" fillId="0" borderId="4"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5"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9" xfId="0" applyFont="1" applyFill="1" applyBorder="1" applyAlignment="1" applyProtection="1">
      <alignment horizontal="left"/>
      <protection locked="0"/>
    </xf>
    <xf numFmtId="0" fontId="2" fillId="0" borderId="10" xfId="0" applyFont="1" applyFill="1" applyBorder="1" applyAlignment="1" applyProtection="1">
      <alignment horizontal="left"/>
      <protection locked="0"/>
    </xf>
    <xf numFmtId="170" fontId="12" fillId="0" borderId="8" xfId="1" applyNumberFormat="1" applyFill="1" applyBorder="1" applyAlignment="1" applyProtection="1">
      <alignment horizontal="center" vertical="center"/>
      <protection hidden="1"/>
    </xf>
    <xf numFmtId="170" fontId="12" fillId="0" borderId="9" xfId="1" applyNumberFormat="1" applyFill="1" applyBorder="1" applyAlignment="1" applyProtection="1">
      <alignment horizontal="center" vertical="center"/>
      <protection hidden="1"/>
    </xf>
    <xf numFmtId="0" fontId="5" fillId="0" borderId="4"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9"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protection locked="0"/>
    </xf>
    <xf numFmtId="0" fontId="5" fillId="0" borderId="2" xfId="0"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protection locked="0"/>
    </xf>
    <xf numFmtId="0" fontId="17" fillId="0" borderId="11" xfId="1" applyFont="1" applyFill="1" applyBorder="1" applyAlignment="1" applyProtection="1">
      <alignment horizontal="center"/>
      <protection hidden="1"/>
    </xf>
    <xf numFmtId="0" fontId="17" fillId="0" borderId="12" xfId="1" applyFont="1" applyFill="1" applyBorder="1" applyAlignment="1" applyProtection="1">
      <alignment horizontal="center"/>
      <protection hidden="1"/>
    </xf>
    <xf numFmtId="0" fontId="17" fillId="0" borderId="13" xfId="1" applyFont="1" applyFill="1" applyBorder="1" applyAlignment="1" applyProtection="1">
      <alignment horizontal="center"/>
      <protection hidden="1"/>
    </xf>
    <xf numFmtId="167" fontId="17" fillId="0" borderId="1" xfId="1" applyNumberFormat="1" applyFont="1" applyFill="1" applyBorder="1" applyAlignment="1" applyProtection="1">
      <alignment horizontal="left" vertical="top"/>
      <protection hidden="1"/>
    </xf>
    <xf numFmtId="167" fontId="17" fillId="0" borderId="2" xfId="1" applyNumberFormat="1" applyFont="1" applyFill="1" applyBorder="1" applyAlignment="1" applyProtection="1">
      <alignment horizontal="left" vertical="top"/>
      <protection hidden="1"/>
    </xf>
    <xf numFmtId="167" fontId="17" fillId="0" borderId="3" xfId="1" applyNumberFormat="1" applyFont="1" applyFill="1" applyBorder="1" applyAlignment="1" applyProtection="1">
      <alignment horizontal="left" vertical="top"/>
      <protection hidden="1"/>
    </xf>
    <xf numFmtId="167" fontId="17" fillId="0" borderId="4" xfId="1" applyNumberFormat="1" applyFont="1" applyFill="1" applyBorder="1" applyAlignment="1" applyProtection="1">
      <alignment horizontal="left" vertical="top"/>
      <protection hidden="1"/>
    </xf>
    <xf numFmtId="167" fontId="17" fillId="0" borderId="0" xfId="1" applyNumberFormat="1" applyFont="1" applyFill="1" applyBorder="1" applyAlignment="1" applyProtection="1">
      <alignment horizontal="left" vertical="top"/>
      <protection hidden="1"/>
    </xf>
    <xf numFmtId="167" fontId="17" fillId="0" borderId="5" xfId="1" applyNumberFormat="1" applyFont="1" applyFill="1" applyBorder="1" applyAlignment="1" applyProtection="1">
      <alignment horizontal="left" vertical="top"/>
      <protection hidden="1"/>
    </xf>
    <xf numFmtId="167" fontId="17" fillId="0" borderId="8" xfId="1" applyNumberFormat="1" applyFont="1" applyFill="1" applyBorder="1" applyAlignment="1" applyProtection="1">
      <alignment horizontal="left" vertical="top"/>
      <protection hidden="1"/>
    </xf>
    <xf numFmtId="167" fontId="17" fillId="0" borderId="9" xfId="1" applyNumberFormat="1" applyFont="1" applyFill="1" applyBorder="1" applyAlignment="1" applyProtection="1">
      <alignment horizontal="left" vertical="top"/>
      <protection hidden="1"/>
    </xf>
    <xf numFmtId="167" fontId="17" fillId="0" borderId="10" xfId="1" applyNumberFormat="1" applyFont="1" applyFill="1" applyBorder="1" applyAlignment="1" applyProtection="1">
      <alignment horizontal="left" vertical="top"/>
      <protection hidden="1"/>
    </xf>
    <xf numFmtId="0" fontId="20" fillId="0" borderId="11" xfId="1" applyFont="1" applyBorder="1" applyAlignment="1" applyProtection="1">
      <alignment horizontal="center"/>
      <protection hidden="1"/>
    </xf>
    <xf numFmtId="0" fontId="20" fillId="0" borderId="12" xfId="1" applyFont="1" applyBorder="1" applyAlignment="1" applyProtection="1">
      <alignment horizontal="center"/>
      <protection hidden="1"/>
    </xf>
    <xf numFmtId="0" fontId="20" fillId="0" borderId="13" xfId="1" applyFont="1" applyBorder="1" applyAlignment="1" applyProtection="1">
      <alignment horizontal="center"/>
      <protection hidden="1"/>
    </xf>
    <xf numFmtId="0" fontId="17" fillId="0" borderId="1" xfId="1" applyFont="1" applyBorder="1" applyAlignment="1" applyProtection="1">
      <alignment horizontal="left" vertical="top" wrapText="1"/>
      <protection locked="0" hidden="1"/>
    </xf>
    <xf numFmtId="0" fontId="17" fillId="0" borderId="2" xfId="1" applyFont="1" applyBorder="1" applyAlignment="1" applyProtection="1">
      <alignment horizontal="left" vertical="top"/>
      <protection locked="0" hidden="1"/>
    </xf>
    <xf numFmtId="0" fontId="17" fillId="0" borderId="3" xfId="1" applyFont="1" applyBorder="1" applyAlignment="1" applyProtection="1">
      <alignment horizontal="left" vertical="top"/>
      <protection locked="0" hidden="1"/>
    </xf>
    <xf numFmtId="0" fontId="17" fillId="0" borderId="4" xfId="1" applyFont="1" applyBorder="1" applyAlignment="1" applyProtection="1">
      <alignment horizontal="left" vertical="top"/>
      <protection locked="0" hidden="1"/>
    </xf>
    <xf numFmtId="0" fontId="17" fillId="0" borderId="0" xfId="1" applyFont="1" applyBorder="1" applyAlignment="1" applyProtection="1">
      <alignment horizontal="left" vertical="top"/>
      <protection locked="0" hidden="1"/>
    </xf>
    <xf numFmtId="0" fontId="17" fillId="0" borderId="5" xfId="1" applyFont="1" applyBorder="1" applyAlignment="1" applyProtection="1">
      <alignment horizontal="left" vertical="top"/>
      <protection locked="0" hidden="1"/>
    </xf>
    <xf numFmtId="0" fontId="17" fillId="0" borderId="8" xfId="1" applyFont="1" applyBorder="1" applyAlignment="1" applyProtection="1">
      <alignment horizontal="left" vertical="top"/>
      <protection locked="0" hidden="1"/>
    </xf>
    <xf numFmtId="0" fontId="17" fillId="0" borderId="9" xfId="1" applyFont="1" applyBorder="1" applyAlignment="1" applyProtection="1">
      <alignment horizontal="left" vertical="top"/>
      <protection locked="0" hidden="1"/>
    </xf>
    <xf numFmtId="0" fontId="17" fillId="0" borderId="10" xfId="1" applyFont="1" applyBorder="1" applyAlignment="1" applyProtection="1">
      <alignment horizontal="left" vertical="top"/>
      <protection locked="0" hidden="1"/>
    </xf>
    <xf numFmtId="0" fontId="17" fillId="0" borderId="2" xfId="1" applyFont="1" applyBorder="1" applyAlignment="1" applyProtection="1">
      <alignment horizontal="left" vertical="top" wrapText="1"/>
      <protection locked="0" hidden="1"/>
    </xf>
    <xf numFmtId="0" fontId="17" fillId="0" borderId="3" xfId="1" applyFont="1" applyBorder="1" applyAlignment="1" applyProtection="1">
      <alignment horizontal="left" vertical="top" wrapText="1"/>
      <protection locked="0" hidden="1"/>
    </xf>
    <xf numFmtId="0" fontId="17" fillId="0" borderId="4" xfId="1" applyFont="1" applyBorder="1" applyAlignment="1" applyProtection="1">
      <alignment horizontal="left" vertical="top" wrapText="1"/>
      <protection locked="0" hidden="1"/>
    </xf>
    <xf numFmtId="0" fontId="17" fillId="0" borderId="0" xfId="1" applyFont="1" applyBorder="1" applyAlignment="1" applyProtection="1">
      <alignment horizontal="left" vertical="top" wrapText="1"/>
      <protection locked="0" hidden="1"/>
    </xf>
    <xf numFmtId="0" fontId="17" fillId="0" borderId="5" xfId="1" applyFont="1" applyBorder="1" applyAlignment="1" applyProtection="1">
      <alignment horizontal="left" vertical="top" wrapText="1"/>
      <protection locked="0" hidden="1"/>
    </xf>
    <xf numFmtId="0" fontId="17" fillId="0" borderId="8" xfId="1" applyFont="1" applyBorder="1" applyAlignment="1" applyProtection="1">
      <alignment horizontal="left" vertical="top" wrapText="1"/>
      <protection locked="0" hidden="1"/>
    </xf>
    <xf numFmtId="0" fontId="17" fillId="0" borderId="9" xfId="1" applyFont="1" applyBorder="1" applyAlignment="1" applyProtection="1">
      <alignment horizontal="left" vertical="top" wrapText="1"/>
      <protection locked="0" hidden="1"/>
    </xf>
    <xf numFmtId="0" fontId="17" fillId="0" borderId="10" xfId="1" applyFont="1" applyBorder="1" applyAlignment="1" applyProtection="1">
      <alignment horizontal="left" vertical="top" wrapText="1"/>
      <protection locked="0" hidden="1"/>
    </xf>
    <xf numFmtId="0" fontId="12" fillId="0" borderId="11" xfId="1" applyFill="1" applyBorder="1" applyAlignment="1" applyProtection="1">
      <alignment horizontal="center" vertical="center"/>
      <protection locked="0" hidden="1"/>
    </xf>
    <xf numFmtId="0" fontId="12" fillId="0" borderId="12" xfId="1" applyFill="1" applyBorder="1" applyAlignment="1" applyProtection="1">
      <alignment horizontal="center" vertical="center"/>
      <protection locked="0" hidden="1"/>
    </xf>
    <xf numFmtId="0" fontId="12" fillId="0" borderId="13" xfId="1" applyFill="1" applyBorder="1" applyAlignment="1" applyProtection="1">
      <alignment horizontal="center" vertical="center"/>
      <protection locked="0" hidden="1"/>
    </xf>
    <xf numFmtId="0" fontId="17" fillId="0" borderId="1" xfId="1" applyFont="1" applyFill="1" applyBorder="1" applyAlignment="1" applyProtection="1">
      <alignment horizontal="left" vertical="top" wrapText="1"/>
      <protection locked="0" hidden="1"/>
    </xf>
    <xf numFmtId="0" fontId="17" fillId="0" borderId="2" xfId="1" applyFont="1" applyFill="1" applyBorder="1" applyAlignment="1" applyProtection="1">
      <alignment horizontal="left" vertical="top"/>
      <protection locked="0" hidden="1"/>
    </xf>
    <xf numFmtId="0" fontId="17" fillId="0" borderId="3" xfId="1" applyFont="1" applyFill="1" applyBorder="1" applyAlignment="1" applyProtection="1">
      <alignment horizontal="left" vertical="top"/>
      <protection locked="0" hidden="1"/>
    </xf>
    <xf numFmtId="0" fontId="17" fillId="0" borderId="4" xfId="1" applyFont="1" applyFill="1" applyBorder="1" applyAlignment="1" applyProtection="1">
      <alignment horizontal="left" vertical="top"/>
      <protection locked="0" hidden="1"/>
    </xf>
    <xf numFmtId="0" fontId="17" fillId="0" borderId="0" xfId="1" applyFont="1" applyFill="1" applyBorder="1" applyAlignment="1" applyProtection="1">
      <alignment horizontal="left" vertical="top"/>
      <protection locked="0" hidden="1"/>
    </xf>
    <xf numFmtId="0" fontId="17" fillId="0" borderId="5" xfId="1" applyFont="1" applyFill="1" applyBorder="1" applyAlignment="1" applyProtection="1">
      <alignment horizontal="left" vertical="top"/>
      <protection locked="0" hidden="1"/>
    </xf>
    <xf numFmtId="0" fontId="17" fillId="0" borderId="8" xfId="1" applyFont="1" applyFill="1" applyBorder="1" applyAlignment="1" applyProtection="1">
      <alignment horizontal="left" vertical="top"/>
      <protection locked="0" hidden="1"/>
    </xf>
    <xf numFmtId="0" fontId="17" fillId="0" borderId="9" xfId="1" applyFont="1" applyFill="1" applyBorder="1" applyAlignment="1" applyProtection="1">
      <alignment horizontal="left" vertical="top"/>
      <protection locked="0" hidden="1"/>
    </xf>
    <xf numFmtId="0" fontId="17" fillId="0" borderId="10" xfId="1" applyFont="1" applyFill="1" applyBorder="1" applyAlignment="1" applyProtection="1">
      <alignment horizontal="left" vertical="top"/>
      <protection locked="0" hidden="1"/>
    </xf>
    <xf numFmtId="0" fontId="17" fillId="0" borderId="1" xfId="1" applyFont="1" applyFill="1" applyBorder="1" applyAlignment="1" applyProtection="1">
      <alignment horizontal="left" vertical="top"/>
      <protection locked="0" hidden="1"/>
    </xf>
  </cellXfs>
  <cellStyles count="2">
    <cellStyle name="Link" xfId="1" builtinId="8"/>
    <cellStyle name="Standard" xfId="0" builtinId="0"/>
  </cellStyles>
  <dxfs count="11">
    <dxf>
      <font>
        <color theme="0"/>
      </font>
    </dxf>
    <dxf>
      <font>
        <color theme="0"/>
      </font>
    </dxf>
    <dxf>
      <font>
        <color theme="0"/>
      </font>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theme="0" tint="-0.24994659260841701"/>
      </font>
    </dxf>
    <dxf>
      <font>
        <color theme="0" tint="-0.24994659260841701"/>
      </font>
    </dxf>
    <dxf>
      <font>
        <b/>
        <i/>
        <color rgb="FFFF0000"/>
      </font>
    </dxf>
    <dxf>
      <font>
        <b/>
        <i val="0"/>
        <color rgb="FFFFFF0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6" fmlaLink="$D$14" fmlaRange="$L$7:$L$8" noThreeD="1" sel="1" val="0"/>
</file>

<file path=xl/ctrlProps/ctrlProp2.xml><?xml version="1.0" encoding="utf-8"?>
<formControlPr xmlns="http://schemas.microsoft.com/office/spreadsheetml/2009/9/main" objectType="Drop" dropLines="2" dropStyle="combo" dx="16" fmlaLink="$E$13" fmlaRange="$L$7:$L$8" sel="1" val="0"/>
</file>

<file path=xl/ctrlProps/ctrlProp3.xml><?xml version="1.0" encoding="utf-8"?>
<formControlPr xmlns="http://schemas.microsoft.com/office/spreadsheetml/2009/9/main" objectType="Drop" dropLines="2" dropStyle="combo" dx="16" fmlaLink="$E$14" fmlaRange="$L$7:$L$8" noThreeD="1" sel="1" val="0"/>
</file>

<file path=xl/ctrlProps/ctrlProp4.xml><?xml version="1.0" encoding="utf-8"?>
<formControlPr xmlns="http://schemas.microsoft.com/office/spreadsheetml/2009/9/main" objectType="Drop" dropLines="2" dropStyle="combo" dx="16" fmlaLink="$D$13" fmlaRange="$L$7:$L$8" noThreeD="1" sel="1" val="0"/>
</file>

<file path=xl/ctrlProps/ctrlProp5.xml><?xml version="1.0" encoding="utf-8"?>
<formControlPr xmlns="http://schemas.microsoft.com/office/spreadsheetml/2009/9/main" objectType="Drop" dropLines="3" dropStyle="combo" dx="16" fmlaLink="$E$2" fmlaRange="$L$10:$L$12" sel="2" val="0"/>
</file>

<file path=xl/ctrlProps/ctrlProp6.xml><?xml version="1.0" encoding="utf-8"?>
<formControlPr xmlns="http://schemas.microsoft.com/office/spreadsheetml/2009/9/main" objectType="Drop" dropLines="15" dropStyle="combo" dx="16" fmlaLink="'Deflektorhauben HN - HF'!$C$13" fmlaRange="'Tabelle HN-HF'!$B$2:$B$16" noThreeD="1" sel="4" val="0"/>
</file>

<file path=xl/ctrlProps/ctrlProp7.xml><?xml version="1.0" encoding="utf-8"?>
<formControlPr xmlns="http://schemas.microsoft.com/office/spreadsheetml/2009/9/main" objectType="Drop" dropLines="17" dropStyle="combo" dx="16" fmlaLink="'Lamellenhaube VHL'!$C$13" fmlaRange="'Tabelle VHL'!$B$2:$B$17" noThreeD="1" sel="4" val="0"/>
</file>

<file path=xl/ctrlProps/ctrlProp8.xml><?xml version="1.0" encoding="utf-8"?>
<formControlPr xmlns="http://schemas.microsoft.com/office/spreadsheetml/2009/9/main" objectType="Drop" dropStyle="combo" dx="16" fmlaLink="'Fortlufthaube VHA'!$C$13" fmlaRange="'Tabelle VHA'!$B$2:$B$9" noThreeD="1" sel="7" val="0"/>
</file>

<file path=xl/ctrlProps/ctrlProp9.xml><?xml version="1.0" encoding="utf-8"?>
<formControlPr xmlns="http://schemas.microsoft.com/office/spreadsheetml/2009/9/main" objectType="Drop" dropLines="4" dropStyle="combo" dx="16" fmlaLink="$C$28" fmlaRange="$J$19:$J$22" sel="2" val="0"/>
</file>

<file path=xl/drawings/_rels/drawing1.xml.rels><?xml version="1.0" encoding="UTF-8" standalone="yes"?>
<Relationships xmlns="http://schemas.openxmlformats.org/package/2006/relationships"><Relationship Id="rId8" Type="http://schemas.openxmlformats.org/officeDocument/2006/relationships/hyperlink" Target="#'Fortlufthaube VHA'!A1"/><Relationship Id="rId13" Type="http://schemas.openxmlformats.org/officeDocument/2006/relationships/image" Target="../media/image8.jpeg"/><Relationship Id="rId18" Type="http://schemas.openxmlformats.org/officeDocument/2006/relationships/image" Target="../media/image11.png"/><Relationship Id="rId3" Type="http://schemas.openxmlformats.org/officeDocument/2006/relationships/hyperlink" Target="#'Deflektorhauben HN - HF'!A1"/><Relationship Id="rId7" Type="http://schemas.openxmlformats.org/officeDocument/2006/relationships/image" Target="../media/image4.jpeg"/><Relationship Id="rId12" Type="http://schemas.openxmlformats.org/officeDocument/2006/relationships/image" Target="../media/image7.png"/><Relationship Id="rId17" Type="http://schemas.openxmlformats.org/officeDocument/2006/relationships/image" Target="../media/image10.png"/><Relationship Id="rId2" Type="http://schemas.openxmlformats.org/officeDocument/2006/relationships/image" Target="../media/image1.jpeg"/><Relationship Id="rId16" Type="http://schemas.openxmlformats.org/officeDocument/2006/relationships/hyperlink" Target="#Abstandsd&#228;mpfung!A1"/><Relationship Id="rId1" Type="http://schemas.openxmlformats.org/officeDocument/2006/relationships/hyperlink" Target="#LHR!A1"/><Relationship Id="rId6" Type="http://schemas.openxmlformats.org/officeDocument/2006/relationships/hyperlink" Target="#'Lamellenhaube VHL'!A1"/><Relationship Id="rId11" Type="http://schemas.openxmlformats.org/officeDocument/2006/relationships/image" Target="../media/image6.png"/><Relationship Id="rId5" Type="http://schemas.openxmlformats.org/officeDocument/2006/relationships/image" Target="../media/image3.jpeg"/><Relationship Id="rId15" Type="http://schemas.openxmlformats.org/officeDocument/2006/relationships/image" Target="../media/image9.png"/><Relationship Id="rId10" Type="http://schemas.openxmlformats.org/officeDocument/2006/relationships/hyperlink" Target="#Dachdurchf&#252;hrungen!A1"/><Relationship Id="rId4" Type="http://schemas.openxmlformats.org/officeDocument/2006/relationships/image" Target="../media/image2.jpeg"/><Relationship Id="rId9" Type="http://schemas.openxmlformats.org/officeDocument/2006/relationships/image" Target="../media/image5.jpeg"/><Relationship Id="rId14" Type="http://schemas.openxmlformats.org/officeDocument/2006/relationships/hyperlink" Target="http://www.lindab.com/de/pro/downloads/ventilation/software/pages/produktdatenbank_mep.aspx"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9.png"/><Relationship Id="rId7" Type="http://schemas.openxmlformats.org/officeDocument/2006/relationships/image" Target="../media/image22.png"/><Relationship Id="rId12"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6.png"/><Relationship Id="rId11" Type="http://schemas.openxmlformats.org/officeDocument/2006/relationships/image" Target="../media/image26.png"/><Relationship Id="rId5" Type="http://schemas.openxmlformats.org/officeDocument/2006/relationships/image" Target="../media/image21.jpeg"/><Relationship Id="rId10" Type="http://schemas.openxmlformats.org/officeDocument/2006/relationships/image" Target="../media/image25.png"/><Relationship Id="rId4" Type="http://schemas.openxmlformats.org/officeDocument/2006/relationships/image" Target="../media/image20.jpeg"/><Relationship Id="rId9"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2.png"/><Relationship Id="rId7"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image" Target="../media/image27.jpe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11.png"/><Relationship Id="rId4" Type="http://schemas.openxmlformats.org/officeDocument/2006/relationships/image" Target="../media/image28.jpeg"/><Relationship Id="rId9"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jpeg"/><Relationship Id="rId7" Type="http://schemas.openxmlformats.org/officeDocument/2006/relationships/image" Target="../media/image3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6.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10.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49.jpeg"/><Relationship Id="rId18" Type="http://schemas.openxmlformats.org/officeDocument/2006/relationships/image" Target="../media/image52.jpeg"/><Relationship Id="rId26" Type="http://schemas.openxmlformats.org/officeDocument/2006/relationships/image" Target="../media/image57.png"/><Relationship Id="rId3" Type="http://schemas.openxmlformats.org/officeDocument/2006/relationships/hyperlink" Target="http://www.lindab.com/de/pro/products/Pages/tgf.aspx" TargetMode="External"/><Relationship Id="rId21" Type="http://schemas.openxmlformats.org/officeDocument/2006/relationships/image" Target="../media/image53.png"/><Relationship Id="rId7" Type="http://schemas.openxmlformats.org/officeDocument/2006/relationships/hyperlink" Target="http://www.lindab.com/de/pro/products/Pages/qfdsvz.aspx" TargetMode="External"/><Relationship Id="rId12" Type="http://schemas.openxmlformats.org/officeDocument/2006/relationships/hyperlink" Target="http://www.lindab.com/de/pro/products/Pages/mgl.aspx" TargetMode="External"/><Relationship Id="rId17" Type="http://schemas.openxmlformats.org/officeDocument/2006/relationships/hyperlink" Target="http://www.lindab.com/de/pro/products/Pages/vhing-vhins.aspx" TargetMode="External"/><Relationship Id="rId25" Type="http://schemas.openxmlformats.org/officeDocument/2006/relationships/image" Target="../media/image56.jpeg"/><Relationship Id="rId2" Type="http://schemas.openxmlformats.org/officeDocument/2006/relationships/image" Target="../media/image6.png"/><Relationship Id="rId16" Type="http://schemas.openxmlformats.org/officeDocument/2006/relationships/image" Target="../media/image51.jpeg"/><Relationship Id="rId20" Type="http://schemas.openxmlformats.org/officeDocument/2006/relationships/image" Target="../media/image23.png"/><Relationship Id="rId29" Type="http://schemas.openxmlformats.org/officeDocument/2006/relationships/image" Target="../media/image11.png"/><Relationship Id="rId1" Type="http://schemas.openxmlformats.org/officeDocument/2006/relationships/hyperlink" Target="http://www.lindab.com/de/pro/products/Pages/GISOL-GISOLS.aspx" TargetMode="External"/><Relationship Id="rId6" Type="http://schemas.openxmlformats.org/officeDocument/2006/relationships/image" Target="../media/image45.jpeg"/><Relationship Id="rId11" Type="http://schemas.openxmlformats.org/officeDocument/2006/relationships/image" Target="../media/image48.jpeg"/><Relationship Id="rId24" Type="http://schemas.openxmlformats.org/officeDocument/2006/relationships/hyperlink" Target="http://www.lindab.com/de/pro/products/Pages/mg.aspx" TargetMode="External"/><Relationship Id="rId5" Type="http://schemas.openxmlformats.org/officeDocument/2006/relationships/hyperlink" Target="http://www.lindab.com/de/pro/products/Pages/tgfv.aspx" TargetMode="External"/><Relationship Id="rId15" Type="http://schemas.openxmlformats.org/officeDocument/2006/relationships/hyperlink" Target="http://www.lindab.com/de/pro/products/Pages/WKR.aspx" TargetMode="External"/><Relationship Id="rId23" Type="http://schemas.openxmlformats.org/officeDocument/2006/relationships/image" Target="../media/image55.png"/><Relationship Id="rId28" Type="http://schemas.openxmlformats.org/officeDocument/2006/relationships/image" Target="../media/image58.png"/><Relationship Id="rId10" Type="http://schemas.openxmlformats.org/officeDocument/2006/relationships/hyperlink" Target="http://www.lindab.com/de/pro/products/Pages/qddf-qddfd-qddfi.aspx" TargetMode="External"/><Relationship Id="rId19" Type="http://schemas.openxmlformats.org/officeDocument/2006/relationships/hyperlink" Target="http://www.lindab.com/de/pro/products/Pages/AGIS.aspx" TargetMode="External"/><Relationship Id="rId4" Type="http://schemas.openxmlformats.org/officeDocument/2006/relationships/image" Target="../media/image7.png"/><Relationship Id="rId9" Type="http://schemas.openxmlformats.org/officeDocument/2006/relationships/image" Target="../media/image47.jpeg"/><Relationship Id="rId14" Type="http://schemas.openxmlformats.org/officeDocument/2006/relationships/image" Target="../media/image50.png"/><Relationship Id="rId22" Type="http://schemas.openxmlformats.org/officeDocument/2006/relationships/image" Target="../media/image54.png"/><Relationship Id="rId27"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380999</xdr:colOff>
      <xdr:row>0</xdr:row>
      <xdr:rowOff>364191</xdr:rowOff>
    </xdr:to>
    <xdr:grpSp>
      <xdr:nvGrpSpPr>
        <xdr:cNvPr id="2" name="Group 11">
          <a:extLst>
            <a:ext uri="{FF2B5EF4-FFF2-40B4-BE49-F238E27FC236}">
              <a16:creationId xmlns:a16="http://schemas.microsoft.com/office/drawing/2014/main" id="{00000000-0008-0000-0000-000002000000}"/>
            </a:ext>
          </a:extLst>
        </xdr:cNvPr>
        <xdr:cNvGrpSpPr>
          <a:grpSpLocks/>
        </xdr:cNvGrpSpPr>
      </xdr:nvGrpSpPr>
      <xdr:grpSpPr bwMode="auto">
        <a:xfrm>
          <a:off x="0" y="0"/>
          <a:ext cx="7248768" cy="364191"/>
          <a:chOff x="6" y="3"/>
          <a:chExt cx="625" cy="38"/>
        </a:xfrm>
      </xdr:grpSpPr>
      <xdr:grpSp>
        <xdr:nvGrpSpPr>
          <xdr:cNvPr id="3" name="Group 12">
            <a:extLst>
              <a:ext uri="{FF2B5EF4-FFF2-40B4-BE49-F238E27FC236}">
                <a16:creationId xmlns:a16="http://schemas.microsoft.com/office/drawing/2014/main" id="{00000000-0008-0000-0000-000003000000}"/>
              </a:ext>
            </a:extLst>
          </xdr:cNvPr>
          <xdr:cNvGrpSpPr>
            <a:grpSpLocks/>
          </xdr:cNvGrpSpPr>
        </xdr:nvGrpSpPr>
        <xdr:grpSpPr bwMode="auto">
          <a:xfrm>
            <a:off x="6" y="3"/>
            <a:ext cx="625" cy="38"/>
            <a:chOff x="20" y="3"/>
            <a:chExt cx="729" cy="42"/>
          </a:xfrm>
        </xdr:grpSpPr>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8" name="Rectangle 14">
              <a:extLst>
                <a:ext uri="{FF2B5EF4-FFF2-40B4-BE49-F238E27FC236}">
                  <a16:creationId xmlns:a16="http://schemas.microsoft.com/office/drawing/2014/main" id="{00000000-0008-0000-0000-000008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4" name="Oval 15">
            <a:extLst>
              <a:ext uri="{FF2B5EF4-FFF2-40B4-BE49-F238E27FC236}">
                <a16:creationId xmlns:a16="http://schemas.microsoft.com/office/drawing/2014/main" id="{00000000-0008-0000-0000-000004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5" name="Oval 16">
            <a:extLst>
              <a:ext uri="{FF2B5EF4-FFF2-40B4-BE49-F238E27FC236}">
                <a16:creationId xmlns:a16="http://schemas.microsoft.com/office/drawing/2014/main" id="{00000000-0008-0000-0000-000005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7">
            <a:extLst>
              <a:ext uri="{FF2B5EF4-FFF2-40B4-BE49-F238E27FC236}">
                <a16:creationId xmlns:a16="http://schemas.microsoft.com/office/drawing/2014/main" id="{00000000-0008-0000-0000-000006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xdr:twoCellAnchor editAs="oneCell">
    <xdr:from>
      <xdr:col>5</xdr:col>
      <xdr:colOff>252134</xdr:colOff>
      <xdr:row>2</xdr:row>
      <xdr:rowOff>67235</xdr:rowOff>
    </xdr:from>
    <xdr:to>
      <xdr:col>7</xdr:col>
      <xdr:colOff>162486</xdr:colOff>
      <xdr:row>7</xdr:row>
      <xdr:rowOff>115471</xdr:rowOff>
    </xdr:to>
    <xdr:pic>
      <xdr:nvPicPr>
        <xdr:cNvPr id="15" name="Grafik 14" descr="http://www.lindab.com/sitecollectionimages/products/lhr.jpg">
          <a:hlinkClick xmlns:r="http://schemas.openxmlformats.org/officeDocument/2006/relationships" r:id="rId1"/>
          <a:extLst>
            <a:ext uri="{FF2B5EF4-FFF2-40B4-BE49-F238E27FC236}">
              <a16:creationId xmlns:a16="http://schemas.microsoft.com/office/drawing/2014/main" id="{00000000-0008-0000-0000-00000F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31" t="9982" r="16488" b="5565"/>
        <a:stretch/>
      </xdr:blipFill>
      <xdr:spPr bwMode="auto">
        <a:xfrm>
          <a:off x="2157134" y="705970"/>
          <a:ext cx="661146" cy="860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212975</xdr:colOff>
      <xdr:row>2</xdr:row>
      <xdr:rowOff>100853</xdr:rowOff>
    </xdr:from>
    <xdr:to>
      <xdr:col>14</xdr:col>
      <xdr:colOff>240924</xdr:colOff>
      <xdr:row>7</xdr:row>
      <xdr:rowOff>28015</xdr:rowOff>
    </xdr:to>
    <xdr:pic>
      <xdr:nvPicPr>
        <xdr:cNvPr id="20" name="Grafik 19" descr="http://www.lindab.com/sitecollectionimages/products/hn.jpg">
          <a:hlinkClick xmlns:r="http://schemas.openxmlformats.org/officeDocument/2006/relationships" r:id="rId3"/>
          <a:extLst>
            <a:ext uri="{FF2B5EF4-FFF2-40B4-BE49-F238E27FC236}">
              <a16:creationId xmlns:a16="http://schemas.microsoft.com/office/drawing/2014/main" id="{00000000-0008-0000-0000-00001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447" t="6293" r="24719" b="4545"/>
        <a:stretch/>
      </xdr:blipFill>
      <xdr:spPr bwMode="auto">
        <a:xfrm flipH="1">
          <a:off x="5154769" y="739588"/>
          <a:ext cx="408949" cy="73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273528</xdr:colOff>
      <xdr:row>3</xdr:row>
      <xdr:rowOff>2241</xdr:rowOff>
    </xdr:from>
    <xdr:to>
      <xdr:col>15</xdr:col>
      <xdr:colOff>234095</xdr:colOff>
      <xdr:row>6</xdr:row>
      <xdr:rowOff>79619</xdr:rowOff>
    </xdr:to>
    <xdr:pic>
      <xdr:nvPicPr>
        <xdr:cNvPr id="21" name="Grafik 20" descr="http://www.lindab.com/sitecollectionimages/products/hf.jpg">
          <a:hlinkClick xmlns:r="http://schemas.openxmlformats.org/officeDocument/2006/relationships" r:id="rId3"/>
          <a:extLst>
            <a:ext uri="{FF2B5EF4-FFF2-40B4-BE49-F238E27FC236}">
              <a16:creationId xmlns:a16="http://schemas.microsoft.com/office/drawing/2014/main" id="{00000000-0008-0000-0000-00001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761" t="6474" r="21078" b="4940"/>
        <a:stretch/>
      </xdr:blipFill>
      <xdr:spPr bwMode="auto">
        <a:xfrm flipH="1">
          <a:off x="5596322" y="803462"/>
          <a:ext cx="341567" cy="564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109083</xdr:colOff>
      <xdr:row>10</xdr:row>
      <xdr:rowOff>33617</xdr:rowOff>
    </xdr:from>
    <xdr:to>
      <xdr:col>7</xdr:col>
      <xdr:colOff>252133</xdr:colOff>
      <xdr:row>15</xdr:row>
      <xdr:rowOff>117661</xdr:rowOff>
    </xdr:to>
    <xdr:pic>
      <xdr:nvPicPr>
        <xdr:cNvPr id="23" name="Grafik 22" descr="http://www.lindab.com/sitecollectionimages/products/vhl1.jpg">
          <a:hlinkClick xmlns:r="http://schemas.openxmlformats.org/officeDocument/2006/relationships" r:id="rId6"/>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14083" y="1809749"/>
          <a:ext cx="893844" cy="896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319368</xdr:colOff>
      <xdr:row>10</xdr:row>
      <xdr:rowOff>78442</xdr:rowOff>
    </xdr:from>
    <xdr:to>
      <xdr:col>15</xdr:col>
      <xdr:colOff>116914</xdr:colOff>
      <xdr:row>15</xdr:row>
      <xdr:rowOff>94691</xdr:rowOff>
    </xdr:to>
    <xdr:pic>
      <xdr:nvPicPr>
        <xdr:cNvPr id="24" name="Grafik 23" descr="http://www.lindab.com/sitecollectionimages/products/vha.jpg">
          <a:hlinkClick xmlns:r="http://schemas.openxmlformats.org/officeDocument/2006/relationships" r:id="rId8"/>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7652" t="6307" r="21066" b="3237"/>
        <a:stretch/>
      </xdr:blipFill>
      <xdr:spPr bwMode="auto">
        <a:xfrm>
          <a:off x="5261162" y="1854574"/>
          <a:ext cx="559546" cy="828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253540</xdr:colOff>
      <xdr:row>18</xdr:row>
      <xdr:rowOff>39221</xdr:rowOff>
    </xdr:from>
    <xdr:to>
      <xdr:col>6</xdr:col>
      <xdr:colOff>341779</xdr:colOff>
      <xdr:row>21</xdr:row>
      <xdr:rowOff>134470</xdr:rowOff>
    </xdr:to>
    <xdr:pic>
      <xdr:nvPicPr>
        <xdr:cNvPr id="29" name="Grafik 28">
          <a:hlinkClick xmlns:r="http://schemas.openxmlformats.org/officeDocument/2006/relationships" r:id="rId10"/>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19756" t="2703" r="20624" b="44456"/>
        <a:stretch/>
      </xdr:blipFill>
      <xdr:spPr>
        <a:xfrm>
          <a:off x="2158540" y="3199280"/>
          <a:ext cx="458033" cy="582705"/>
        </a:xfrm>
        <a:prstGeom prst="rect">
          <a:avLst/>
        </a:prstGeom>
      </xdr:spPr>
    </xdr:pic>
    <xdr:clientData/>
  </xdr:twoCellAnchor>
  <xdr:twoCellAnchor editAs="oneCell">
    <xdr:from>
      <xdr:col>3</xdr:col>
      <xdr:colOff>352986</xdr:colOff>
      <xdr:row>20</xdr:row>
      <xdr:rowOff>42670</xdr:rowOff>
    </xdr:from>
    <xdr:to>
      <xdr:col>5</xdr:col>
      <xdr:colOff>280146</xdr:colOff>
      <xdr:row>23</xdr:row>
      <xdr:rowOff>123267</xdr:rowOff>
    </xdr:to>
    <xdr:pic>
      <xdr:nvPicPr>
        <xdr:cNvPr id="31" name="Grafik 30">
          <a:hlinkClick xmlns:r="http://schemas.openxmlformats.org/officeDocument/2006/relationships" r:id="rId1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2"/>
        <a:srcRect l="7820" t="5334" r="7227" b="42134"/>
        <a:stretch/>
      </xdr:blipFill>
      <xdr:spPr>
        <a:xfrm>
          <a:off x="1495986" y="3527699"/>
          <a:ext cx="689160" cy="568053"/>
        </a:xfrm>
        <a:prstGeom prst="rect">
          <a:avLst/>
        </a:prstGeom>
      </xdr:spPr>
    </xdr:pic>
    <xdr:clientData/>
  </xdr:twoCellAnchor>
  <xdr:twoCellAnchor editAs="oneCell">
    <xdr:from>
      <xdr:col>6</xdr:col>
      <xdr:colOff>238732</xdr:colOff>
      <xdr:row>19</xdr:row>
      <xdr:rowOff>112059</xdr:rowOff>
    </xdr:from>
    <xdr:to>
      <xdr:col>7</xdr:col>
      <xdr:colOff>356780</xdr:colOff>
      <xdr:row>23</xdr:row>
      <xdr:rowOff>128868</xdr:rowOff>
    </xdr:to>
    <xdr:pic>
      <xdr:nvPicPr>
        <xdr:cNvPr id="32" name="Grafik 31" descr="http://www.lindab.com/sitecollectionimages/products/tgfv.jpg">
          <a:hlinkClick xmlns:r="http://schemas.openxmlformats.org/officeDocument/2006/relationships" r:id="rId10"/>
          <a:extLst>
            <a:ext uri="{FF2B5EF4-FFF2-40B4-BE49-F238E27FC236}">
              <a16:creationId xmlns:a16="http://schemas.microsoft.com/office/drawing/2014/main" id="{00000000-0008-0000-0000-000020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5437" t="19031" r="40345" b="8798"/>
        <a:stretch/>
      </xdr:blipFill>
      <xdr:spPr bwMode="auto">
        <a:xfrm>
          <a:off x="2513526" y="3434603"/>
          <a:ext cx="499048"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280148</xdr:colOff>
      <xdr:row>20</xdr:row>
      <xdr:rowOff>78441</xdr:rowOff>
    </xdr:from>
    <xdr:ext cx="670335" cy="501865"/>
    <xdr:pic>
      <xdr:nvPicPr>
        <xdr:cNvPr id="28" name="Grafik 27">
          <a:hlinkClick xmlns:r="http://schemas.openxmlformats.org/officeDocument/2006/relationships" r:id="rId14"/>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5225821" y="4672422"/>
          <a:ext cx="670335" cy="501865"/>
        </a:xfrm>
        <a:prstGeom prst="rect">
          <a:avLst/>
        </a:prstGeom>
      </xdr:spPr>
    </xdr:pic>
    <xdr:clientData/>
  </xdr:oneCellAnchor>
  <xdr:oneCellAnchor>
    <xdr:from>
      <xdr:col>9</xdr:col>
      <xdr:colOff>123262</xdr:colOff>
      <xdr:row>19</xdr:row>
      <xdr:rowOff>140072</xdr:rowOff>
    </xdr:from>
    <xdr:ext cx="877205" cy="642829"/>
    <xdr:pic>
      <xdr:nvPicPr>
        <xdr:cNvPr id="30" name="Grafik 29">
          <a:hlinkClick xmlns:r="http://schemas.openxmlformats.org/officeDocument/2006/relationships" r:id="rId16"/>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7"/>
        <a:srcRect t="2198" b="43424"/>
        <a:stretch/>
      </xdr:blipFill>
      <xdr:spPr>
        <a:xfrm>
          <a:off x="2028262" y="4572860"/>
          <a:ext cx="877205" cy="642829"/>
        </a:xfrm>
        <a:prstGeom prst="rect">
          <a:avLst/>
        </a:prstGeom>
      </xdr:spPr>
    </xdr:pic>
    <xdr:clientData/>
  </xdr:oneCellAnchor>
  <xdr:twoCellAnchor editAs="oneCell">
    <xdr:from>
      <xdr:col>13</xdr:col>
      <xdr:colOff>234462</xdr:colOff>
      <xdr:row>24</xdr:row>
      <xdr:rowOff>113974</xdr:rowOff>
    </xdr:from>
    <xdr:to>
      <xdr:col>16</xdr:col>
      <xdr:colOff>36636</xdr:colOff>
      <xdr:row>26</xdr:row>
      <xdr:rowOff>79704</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8"/>
        <a:stretch>
          <a:fillRect/>
        </a:stretch>
      </xdr:blipFill>
      <xdr:spPr>
        <a:xfrm>
          <a:off x="5180135" y="4224378"/>
          <a:ext cx="945174" cy="288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344365</xdr:colOff>
      <xdr:row>8</xdr:row>
      <xdr:rowOff>21983</xdr:rowOff>
    </xdr:from>
    <xdr:to>
      <xdr:col>7</xdr:col>
      <xdr:colOff>271095</xdr:colOff>
      <xdr:row>21</xdr:row>
      <xdr:rowOff>147587</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5143500" y="1890348"/>
          <a:ext cx="1758461" cy="1884066"/>
        </a:xfrm>
        <a:prstGeom prst="rect">
          <a:avLst/>
        </a:prstGeom>
      </xdr:spPr>
    </xdr:pic>
    <xdr:clientData/>
  </xdr:twoCellAnchor>
  <xdr:twoCellAnchor>
    <xdr:from>
      <xdr:col>0</xdr:col>
      <xdr:colOff>0</xdr:colOff>
      <xdr:row>0</xdr:row>
      <xdr:rowOff>0</xdr:rowOff>
    </xdr:from>
    <xdr:to>
      <xdr:col>7</xdr:col>
      <xdr:colOff>1301750</xdr:colOff>
      <xdr:row>0</xdr:row>
      <xdr:rowOff>425824</xdr:rowOff>
    </xdr:to>
    <xdr:grpSp>
      <xdr:nvGrpSpPr>
        <xdr:cNvPr id="2" name="Group 11">
          <a:extLst>
            <a:ext uri="{FF2B5EF4-FFF2-40B4-BE49-F238E27FC236}">
              <a16:creationId xmlns:a16="http://schemas.microsoft.com/office/drawing/2014/main" id="{00000000-0008-0000-0100-000002000000}"/>
            </a:ext>
          </a:extLst>
        </xdr:cNvPr>
        <xdr:cNvGrpSpPr>
          <a:grpSpLocks/>
        </xdr:cNvGrpSpPr>
      </xdr:nvGrpSpPr>
      <xdr:grpSpPr bwMode="auto">
        <a:xfrm>
          <a:off x="0" y="0"/>
          <a:ext cx="7664450" cy="425824"/>
          <a:chOff x="6" y="3"/>
          <a:chExt cx="625" cy="38"/>
        </a:xfrm>
      </xdr:grpSpPr>
      <xdr:grpSp>
        <xdr:nvGrpSpPr>
          <xdr:cNvPr id="3" name="Group 12">
            <a:extLst>
              <a:ext uri="{FF2B5EF4-FFF2-40B4-BE49-F238E27FC236}">
                <a16:creationId xmlns:a16="http://schemas.microsoft.com/office/drawing/2014/main" id="{00000000-0008-0000-0100-000003000000}"/>
              </a:ext>
            </a:extLst>
          </xdr:cNvPr>
          <xdr:cNvGrpSpPr>
            <a:grpSpLocks/>
          </xdr:cNvGrpSpPr>
        </xdr:nvGrpSpPr>
        <xdr:grpSpPr bwMode="auto">
          <a:xfrm>
            <a:off x="6" y="3"/>
            <a:ext cx="625" cy="38"/>
            <a:chOff x="20" y="3"/>
            <a:chExt cx="729" cy="42"/>
          </a:xfrm>
        </xdr:grpSpPr>
        <xdr:sp macro="" textlink="">
          <xdr:nvSpPr>
            <xdr:cNvPr id="7" name="Rectangle 13">
              <a:extLst>
                <a:ext uri="{FF2B5EF4-FFF2-40B4-BE49-F238E27FC236}">
                  <a16:creationId xmlns:a16="http://schemas.microsoft.com/office/drawing/2014/main" id="{00000000-0008-0000-0100-000007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8" name="Rectangle 14">
              <a:extLst>
                <a:ext uri="{FF2B5EF4-FFF2-40B4-BE49-F238E27FC236}">
                  <a16:creationId xmlns:a16="http://schemas.microsoft.com/office/drawing/2014/main" id="{00000000-0008-0000-0100-000008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4" name="Oval 15">
            <a:extLst>
              <a:ext uri="{FF2B5EF4-FFF2-40B4-BE49-F238E27FC236}">
                <a16:creationId xmlns:a16="http://schemas.microsoft.com/office/drawing/2014/main" id="{00000000-0008-0000-0100-000004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5" name="Oval 16">
            <a:extLst>
              <a:ext uri="{FF2B5EF4-FFF2-40B4-BE49-F238E27FC236}">
                <a16:creationId xmlns:a16="http://schemas.microsoft.com/office/drawing/2014/main" id="{00000000-0008-0000-0100-000005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7">
            <a:extLst>
              <a:ext uri="{FF2B5EF4-FFF2-40B4-BE49-F238E27FC236}">
                <a16:creationId xmlns:a16="http://schemas.microsoft.com/office/drawing/2014/main" id="{00000000-0008-0000-0100-000006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xdr:twoCellAnchor editAs="oneCell">
    <xdr:from>
      <xdr:col>6</xdr:col>
      <xdr:colOff>402005</xdr:colOff>
      <xdr:row>21</xdr:row>
      <xdr:rowOff>82062</xdr:rowOff>
    </xdr:from>
    <xdr:to>
      <xdr:col>6</xdr:col>
      <xdr:colOff>1662005</xdr:colOff>
      <xdr:row>29</xdr:row>
      <xdr:rowOff>128420</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208467" y="3708889"/>
          <a:ext cx="1260000" cy="1006185"/>
        </a:xfrm>
        <a:prstGeom prst="rect">
          <a:avLst/>
        </a:prstGeom>
      </xdr:spPr>
    </xdr:pic>
    <xdr:clientData/>
  </xdr:twoCellAnchor>
  <xdr:twoCellAnchor editAs="oneCell">
    <xdr:from>
      <xdr:col>6</xdr:col>
      <xdr:colOff>428870</xdr:colOff>
      <xdr:row>29</xdr:row>
      <xdr:rowOff>176700</xdr:rowOff>
    </xdr:from>
    <xdr:to>
      <xdr:col>6</xdr:col>
      <xdr:colOff>1688870</xdr:colOff>
      <xdr:row>37</xdr:row>
      <xdr:rowOff>127853</xdr:rowOff>
    </xdr:to>
    <xdr:pic>
      <xdr:nvPicPr>
        <xdr:cNvPr id="12" name="Grafik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5235332" y="4763354"/>
          <a:ext cx="1260000" cy="947614"/>
        </a:xfrm>
        <a:prstGeom prst="rect">
          <a:avLst/>
        </a:prstGeom>
      </xdr:spPr>
    </xdr:pic>
    <xdr:clientData/>
  </xdr:twoCellAnchor>
  <xdr:twoCellAnchor editAs="oneCell">
    <xdr:from>
      <xdr:col>1</xdr:col>
      <xdr:colOff>5898</xdr:colOff>
      <xdr:row>42</xdr:row>
      <xdr:rowOff>25403</xdr:rowOff>
    </xdr:from>
    <xdr:to>
      <xdr:col>3</xdr:col>
      <xdr:colOff>588735</xdr:colOff>
      <xdr:row>55</xdr:row>
      <xdr:rowOff>82551</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4"/>
        <a:srcRect b="34094"/>
        <a:stretch/>
      </xdr:blipFill>
      <xdr:spPr>
        <a:xfrm>
          <a:off x="653598" y="8039103"/>
          <a:ext cx="2214787" cy="2203448"/>
        </a:xfrm>
        <a:prstGeom prst="rect">
          <a:avLst/>
        </a:prstGeom>
      </xdr:spPr>
    </xdr:pic>
    <xdr:clientData/>
  </xdr:twoCellAnchor>
  <xdr:twoCellAnchor editAs="oneCell">
    <xdr:from>
      <xdr:col>5</xdr:col>
      <xdr:colOff>1100556</xdr:colOff>
      <xdr:row>49</xdr:row>
      <xdr:rowOff>51256</xdr:rowOff>
    </xdr:from>
    <xdr:to>
      <xdr:col>6</xdr:col>
      <xdr:colOff>946151</xdr:colOff>
      <xdr:row>53</xdr:row>
      <xdr:rowOff>113740</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4764506" y="8998406"/>
          <a:ext cx="1001294" cy="722884"/>
        </a:xfrm>
        <a:prstGeom prst="rect">
          <a:avLst/>
        </a:prstGeom>
      </xdr:spPr>
    </xdr:pic>
    <xdr:clientData/>
  </xdr:twoCellAnchor>
  <xdr:twoCellAnchor editAs="oneCell">
    <xdr:from>
      <xdr:col>4</xdr:col>
      <xdr:colOff>57150</xdr:colOff>
      <xdr:row>43</xdr:row>
      <xdr:rowOff>19050</xdr:rowOff>
    </xdr:from>
    <xdr:to>
      <xdr:col>6</xdr:col>
      <xdr:colOff>379638</xdr:colOff>
      <xdr:row>49</xdr:row>
      <xdr:rowOff>22263</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4"/>
        <a:srcRect t="70274"/>
        <a:stretch/>
      </xdr:blipFill>
      <xdr:spPr>
        <a:xfrm>
          <a:off x="2984500" y="8197850"/>
          <a:ext cx="2214787" cy="9938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317500</xdr:colOff>
          <xdr:row>7</xdr:row>
          <xdr:rowOff>101600</xdr:rowOff>
        </xdr:from>
        <xdr:to>
          <xdr:col>6</xdr:col>
          <xdr:colOff>1104900</xdr:colOff>
          <xdr:row>8</xdr:row>
          <xdr:rowOff>101600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7</xdr:row>
          <xdr:rowOff>139700</xdr:rowOff>
        </xdr:from>
        <xdr:to>
          <xdr:col>7</xdr:col>
          <xdr:colOff>368300</xdr:colOff>
          <xdr:row>8</xdr:row>
          <xdr:rowOff>152400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14</xdr:row>
          <xdr:rowOff>25400</xdr:rowOff>
        </xdr:from>
        <xdr:to>
          <xdr:col>6</xdr:col>
          <xdr:colOff>876300</xdr:colOff>
          <xdr:row>15</xdr:row>
          <xdr:rowOff>25400</xdr:rowOff>
        </xdr:to>
        <xdr:sp macro="" textlink="">
          <xdr:nvSpPr>
            <xdr:cNvPr id="6152" name="Drop Down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1168400</xdr:colOff>
          <xdr:row>14</xdr:row>
          <xdr:rowOff>38100</xdr:rowOff>
        </xdr:from>
        <xdr:to>
          <xdr:col>7</xdr:col>
          <xdr:colOff>127000</xdr:colOff>
          <xdr:row>15</xdr:row>
          <xdr:rowOff>50800</xdr:rowOff>
        </xdr:to>
        <xdr:sp macro="" textlink="">
          <xdr:nvSpPr>
            <xdr:cNvPr id="6153" name="Drop Down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xdr:row>
          <xdr:rowOff>76200</xdr:rowOff>
        </xdr:from>
        <xdr:to>
          <xdr:col>5</xdr:col>
          <xdr:colOff>63500</xdr:colOff>
          <xdr:row>2</xdr:row>
          <xdr:rowOff>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805962</xdr:colOff>
      <xdr:row>54</xdr:row>
      <xdr:rowOff>7327</xdr:rowOff>
    </xdr:from>
    <xdr:to>
      <xdr:col>6</xdr:col>
      <xdr:colOff>1751136</xdr:colOff>
      <xdr:row>55</xdr:row>
      <xdr:rowOff>134249</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stretch>
          <a:fillRect/>
        </a:stretch>
      </xdr:blipFill>
      <xdr:spPr>
        <a:xfrm>
          <a:off x="5656385" y="9656885"/>
          <a:ext cx="945174" cy="288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910821</xdr:colOff>
      <xdr:row>41</xdr:row>
      <xdr:rowOff>6350</xdr:rowOff>
    </xdr:from>
    <xdr:to>
      <xdr:col>6</xdr:col>
      <xdr:colOff>2156</xdr:colOff>
      <xdr:row>45</xdr:row>
      <xdr:rowOff>119532</xdr:rowOff>
    </xdr:to>
    <xdr:pic>
      <xdr:nvPicPr>
        <xdr:cNvPr id="31" name="Grafik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a:stretch>
          <a:fillRect/>
        </a:stretch>
      </xdr:blipFill>
      <xdr:spPr>
        <a:xfrm>
          <a:off x="3996921" y="8953500"/>
          <a:ext cx="1368542" cy="913282"/>
        </a:xfrm>
        <a:prstGeom prst="rect">
          <a:avLst/>
        </a:prstGeom>
      </xdr:spPr>
    </xdr:pic>
    <xdr:clientData/>
  </xdr:twoCellAnchor>
  <xdr:twoCellAnchor>
    <xdr:from>
      <xdr:col>0</xdr:col>
      <xdr:colOff>19050</xdr:colOff>
      <xdr:row>0</xdr:row>
      <xdr:rowOff>12700</xdr:rowOff>
    </xdr:from>
    <xdr:to>
      <xdr:col>8</xdr:col>
      <xdr:colOff>419100</xdr:colOff>
      <xdr:row>0</xdr:row>
      <xdr:rowOff>438524</xdr:rowOff>
    </xdr:to>
    <xdr:grpSp>
      <xdr:nvGrpSpPr>
        <xdr:cNvPr id="9" name="Group 11">
          <a:extLst>
            <a:ext uri="{FF2B5EF4-FFF2-40B4-BE49-F238E27FC236}">
              <a16:creationId xmlns:a16="http://schemas.microsoft.com/office/drawing/2014/main" id="{00000000-0008-0000-0200-000009000000}"/>
            </a:ext>
          </a:extLst>
        </xdr:cNvPr>
        <xdr:cNvGrpSpPr>
          <a:grpSpLocks/>
        </xdr:cNvGrpSpPr>
      </xdr:nvGrpSpPr>
      <xdr:grpSpPr bwMode="auto">
        <a:xfrm>
          <a:off x="19050" y="12700"/>
          <a:ext cx="7629281" cy="425824"/>
          <a:chOff x="6" y="3"/>
          <a:chExt cx="625" cy="38"/>
        </a:xfrm>
      </xdr:grpSpPr>
      <xdr:grpSp>
        <xdr:nvGrpSpPr>
          <xdr:cNvPr id="10" name="Group 12">
            <a:extLst>
              <a:ext uri="{FF2B5EF4-FFF2-40B4-BE49-F238E27FC236}">
                <a16:creationId xmlns:a16="http://schemas.microsoft.com/office/drawing/2014/main" id="{00000000-0008-0000-0200-00000A000000}"/>
              </a:ext>
            </a:extLst>
          </xdr:cNvPr>
          <xdr:cNvGrpSpPr>
            <a:grpSpLocks/>
          </xdr:cNvGrpSpPr>
        </xdr:nvGrpSpPr>
        <xdr:grpSpPr bwMode="auto">
          <a:xfrm>
            <a:off x="6" y="3"/>
            <a:ext cx="625" cy="38"/>
            <a:chOff x="20" y="3"/>
            <a:chExt cx="729" cy="42"/>
          </a:xfrm>
        </xdr:grpSpPr>
        <xdr:sp macro="" textlink="">
          <xdr:nvSpPr>
            <xdr:cNvPr id="14" name="Rectangle 13">
              <a:extLst>
                <a:ext uri="{FF2B5EF4-FFF2-40B4-BE49-F238E27FC236}">
                  <a16:creationId xmlns:a16="http://schemas.microsoft.com/office/drawing/2014/main" id="{00000000-0008-0000-0200-00000E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15" name="Rectangle 14">
              <a:extLst>
                <a:ext uri="{FF2B5EF4-FFF2-40B4-BE49-F238E27FC236}">
                  <a16:creationId xmlns:a16="http://schemas.microsoft.com/office/drawing/2014/main" id="{00000000-0008-0000-0200-00000F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11" name="Oval 15">
            <a:extLst>
              <a:ext uri="{FF2B5EF4-FFF2-40B4-BE49-F238E27FC236}">
                <a16:creationId xmlns:a16="http://schemas.microsoft.com/office/drawing/2014/main" id="{00000000-0008-0000-0200-00000B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12" name="Oval 16">
            <a:extLst>
              <a:ext uri="{FF2B5EF4-FFF2-40B4-BE49-F238E27FC236}">
                <a16:creationId xmlns:a16="http://schemas.microsoft.com/office/drawing/2014/main" id="{00000000-0008-0000-0200-00000C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13" name="Oval 17">
            <a:extLst>
              <a:ext uri="{FF2B5EF4-FFF2-40B4-BE49-F238E27FC236}">
                <a16:creationId xmlns:a16="http://schemas.microsoft.com/office/drawing/2014/main" id="{00000000-0008-0000-0200-00000D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mc:AlternateContent xmlns:mc="http://schemas.openxmlformats.org/markup-compatibility/2006">
    <mc:Choice xmlns:a14="http://schemas.microsoft.com/office/drawing/2010/main" Requires="a14">
      <xdr:twoCellAnchor editAs="oneCell">
        <xdr:from>
          <xdr:col>2</xdr:col>
          <xdr:colOff>50800</xdr:colOff>
          <xdr:row>12</xdr:row>
          <xdr:rowOff>12700</xdr:rowOff>
        </xdr:from>
        <xdr:to>
          <xdr:col>2</xdr:col>
          <xdr:colOff>812800</xdr:colOff>
          <xdr:row>13</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160874</xdr:colOff>
      <xdr:row>14</xdr:row>
      <xdr:rowOff>158750</xdr:rowOff>
    </xdr:from>
    <xdr:to>
      <xdr:col>6</xdr:col>
      <xdr:colOff>880874</xdr:colOff>
      <xdr:row>21</xdr:row>
      <xdr:rowOff>60142</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532974" y="2247900"/>
          <a:ext cx="720000" cy="1069792"/>
        </a:xfrm>
        <a:prstGeom prst="rect">
          <a:avLst/>
        </a:prstGeom>
      </xdr:spPr>
    </xdr:pic>
    <xdr:clientData/>
  </xdr:twoCellAnchor>
  <xdr:twoCellAnchor editAs="oneCell">
    <xdr:from>
      <xdr:col>6</xdr:col>
      <xdr:colOff>1022350</xdr:colOff>
      <xdr:row>15</xdr:row>
      <xdr:rowOff>27002</xdr:rowOff>
    </xdr:from>
    <xdr:to>
      <xdr:col>8</xdr:col>
      <xdr:colOff>318994</xdr:colOff>
      <xdr:row>21</xdr:row>
      <xdr:rowOff>59007</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394450" y="2287602"/>
          <a:ext cx="720000" cy="1028955"/>
        </a:xfrm>
        <a:prstGeom prst="rect">
          <a:avLst/>
        </a:prstGeom>
      </xdr:spPr>
    </xdr:pic>
    <xdr:clientData/>
  </xdr:twoCellAnchor>
  <xdr:twoCellAnchor editAs="oneCell">
    <xdr:from>
      <xdr:col>6</xdr:col>
      <xdr:colOff>101301</xdr:colOff>
      <xdr:row>5</xdr:row>
      <xdr:rowOff>146050</xdr:rowOff>
    </xdr:from>
    <xdr:to>
      <xdr:col>6</xdr:col>
      <xdr:colOff>933450</xdr:colOff>
      <xdr:row>14</xdr:row>
      <xdr:rowOff>38100</xdr:rowOff>
    </xdr:to>
    <xdr:pic>
      <xdr:nvPicPr>
        <xdr:cNvPr id="24" name="Grafik 23" descr="http://www.lindab.com/sitecollectionimages/products/hn.jpg">
          <a:extLst>
            <a:ext uri="{FF2B5EF4-FFF2-40B4-BE49-F238E27FC236}">
              <a16:creationId xmlns:a16="http://schemas.microsoft.com/office/drawing/2014/main" id="{00000000-0008-0000-0200-000018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447" t="6293" r="24719" b="4545"/>
        <a:stretch/>
      </xdr:blipFill>
      <xdr:spPr bwMode="auto">
        <a:xfrm>
          <a:off x="5473401" y="1524000"/>
          <a:ext cx="832149"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1008258</xdr:colOff>
      <xdr:row>6</xdr:row>
      <xdr:rowOff>95250</xdr:rowOff>
    </xdr:from>
    <xdr:to>
      <xdr:col>8</xdr:col>
      <xdr:colOff>318994</xdr:colOff>
      <xdr:row>12</xdr:row>
      <xdr:rowOff>152400</xdr:rowOff>
    </xdr:to>
    <xdr:pic>
      <xdr:nvPicPr>
        <xdr:cNvPr id="25" name="Grafik 24" descr="http://www.lindab.com/sitecollectionimages/products/hf.jpg">
          <a:extLst>
            <a:ext uri="{FF2B5EF4-FFF2-40B4-BE49-F238E27FC236}">
              <a16:creationId xmlns:a16="http://schemas.microsoft.com/office/drawing/2014/main" id="{00000000-0008-0000-0200-00001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761" t="6474" r="21078" b="4940"/>
        <a:stretch/>
      </xdr:blipFill>
      <xdr:spPr bwMode="auto">
        <a:xfrm>
          <a:off x="6380358" y="1657350"/>
          <a:ext cx="695036" cy="114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1340640</xdr:colOff>
      <xdr:row>25</xdr:row>
      <xdr:rowOff>57149</xdr:rowOff>
    </xdr:from>
    <xdr:to>
      <xdr:col>4</xdr:col>
      <xdr:colOff>179294</xdr:colOff>
      <xdr:row>31</xdr:row>
      <xdr:rowOff>51872</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6"/>
        <a:srcRect t="56798"/>
        <a:stretch/>
      </xdr:blipFill>
      <xdr:spPr>
        <a:xfrm>
          <a:off x="1677190" y="6273799"/>
          <a:ext cx="1588204" cy="985323"/>
        </a:xfrm>
        <a:prstGeom prst="rect">
          <a:avLst/>
        </a:prstGeom>
      </xdr:spPr>
    </xdr:pic>
    <xdr:clientData/>
  </xdr:twoCellAnchor>
  <xdr:twoCellAnchor editAs="oneCell">
    <xdr:from>
      <xdr:col>5</xdr:col>
      <xdr:colOff>362697</xdr:colOff>
      <xdr:row>31</xdr:row>
      <xdr:rowOff>152400</xdr:rowOff>
    </xdr:from>
    <xdr:to>
      <xdr:col>6</xdr:col>
      <xdr:colOff>1201644</xdr:colOff>
      <xdr:row>33</xdr:row>
      <xdr:rowOff>94321</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7"/>
        <a:srcRect t="82858"/>
        <a:stretch/>
      </xdr:blipFill>
      <xdr:spPr>
        <a:xfrm>
          <a:off x="5029947" y="7359650"/>
          <a:ext cx="1543797" cy="272121"/>
        </a:xfrm>
        <a:prstGeom prst="rect">
          <a:avLst/>
        </a:prstGeom>
      </xdr:spPr>
    </xdr:pic>
    <xdr:clientData/>
  </xdr:twoCellAnchor>
  <xdr:twoCellAnchor editAs="oneCell">
    <xdr:from>
      <xdr:col>4</xdr:col>
      <xdr:colOff>1057835</xdr:colOff>
      <xdr:row>32</xdr:row>
      <xdr:rowOff>9281</xdr:rowOff>
    </xdr:from>
    <xdr:to>
      <xdr:col>5</xdr:col>
      <xdr:colOff>0</xdr:colOff>
      <xdr:row>33</xdr:row>
      <xdr:rowOff>126421</xdr:rowOff>
    </xdr:to>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7"/>
        <a:srcRect l="5097" t="19709" r="5142" b="30416"/>
        <a:stretch/>
      </xdr:blipFill>
      <xdr:spPr>
        <a:xfrm>
          <a:off x="4143935" y="7381631"/>
          <a:ext cx="523315" cy="282240"/>
        </a:xfrm>
        <a:prstGeom prst="rect">
          <a:avLst/>
        </a:prstGeom>
      </xdr:spPr>
    </xdr:pic>
    <xdr:clientData/>
  </xdr:twoCellAnchor>
  <xdr:twoCellAnchor editAs="oneCell">
    <xdr:from>
      <xdr:col>1</xdr:col>
      <xdr:colOff>1339850</xdr:colOff>
      <xdr:row>31</xdr:row>
      <xdr:rowOff>146050</xdr:rowOff>
    </xdr:from>
    <xdr:to>
      <xdr:col>4</xdr:col>
      <xdr:colOff>160244</xdr:colOff>
      <xdr:row>34</xdr:row>
      <xdr:rowOff>83395</xdr:rowOff>
    </xdr:to>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rotWithShape="1">
        <a:blip xmlns:r="http://schemas.openxmlformats.org/officeDocument/2006/relationships" r:embed="rId8"/>
        <a:srcRect t="75146"/>
        <a:stretch/>
      </xdr:blipFill>
      <xdr:spPr>
        <a:xfrm>
          <a:off x="1676400" y="7353300"/>
          <a:ext cx="1569944" cy="432645"/>
        </a:xfrm>
        <a:prstGeom prst="rect">
          <a:avLst/>
        </a:prstGeom>
      </xdr:spPr>
    </xdr:pic>
    <xdr:clientData/>
  </xdr:twoCellAnchor>
  <xdr:twoCellAnchor editAs="oneCell">
    <xdr:from>
      <xdr:col>1</xdr:col>
      <xdr:colOff>469900</xdr:colOff>
      <xdr:row>31</xdr:row>
      <xdr:rowOff>154626</xdr:rowOff>
    </xdr:from>
    <xdr:to>
      <xdr:col>1</xdr:col>
      <xdr:colOff>909057</xdr:colOff>
      <xdr:row>34</xdr:row>
      <xdr:rowOff>127000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8"/>
        <a:srcRect l="21950" t="8026" r="17685" b="32149"/>
        <a:stretch/>
      </xdr:blipFill>
      <xdr:spPr>
        <a:xfrm>
          <a:off x="806450" y="7361876"/>
          <a:ext cx="439157" cy="467674"/>
        </a:xfrm>
        <a:prstGeom prst="rect">
          <a:avLst/>
        </a:prstGeom>
      </xdr:spPr>
    </xdr:pic>
    <xdr:clientData/>
  </xdr:twoCellAnchor>
  <xdr:twoCellAnchor editAs="oneCell">
    <xdr:from>
      <xdr:col>5</xdr:col>
      <xdr:colOff>515402</xdr:colOff>
      <xdr:row>36</xdr:row>
      <xdr:rowOff>95251</xdr:rowOff>
    </xdr:from>
    <xdr:to>
      <xdr:col>6</xdr:col>
      <xdr:colOff>1219201</xdr:colOff>
      <xdr:row>42</xdr:row>
      <xdr:rowOff>57150</xdr:rowOff>
    </xdr:to>
    <xdr:pic>
      <xdr:nvPicPr>
        <xdr:cNvPr id="29" name="Grafik 28" descr="http://www.lindab.com/sitecollectionimages/products/mbb.jpg">
          <a:extLst>
            <a:ext uri="{FF2B5EF4-FFF2-40B4-BE49-F238E27FC236}">
              <a16:creationId xmlns:a16="http://schemas.microsoft.com/office/drawing/2014/main" id="{00000000-0008-0000-0200-00001D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319" t="18673" r="7155" b="18264"/>
        <a:stretch/>
      </xdr:blipFill>
      <xdr:spPr bwMode="auto">
        <a:xfrm>
          <a:off x="5182652" y="8140701"/>
          <a:ext cx="1408649" cy="106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358963</xdr:colOff>
      <xdr:row>44</xdr:row>
      <xdr:rowOff>25400</xdr:rowOff>
    </xdr:from>
    <xdr:to>
      <xdr:col>7</xdr:col>
      <xdr:colOff>761</xdr:colOff>
      <xdr:row>45</xdr:row>
      <xdr:rowOff>105506</xdr:rowOff>
    </xdr:to>
    <xdr:pic>
      <xdr:nvPicPr>
        <xdr:cNvPr id="17" name="Picture 7" descr="lindab_logo">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31063" y="9582150"/>
          <a:ext cx="1014131" cy="27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43543</xdr:colOff>
      <xdr:row>36</xdr:row>
      <xdr:rowOff>134638</xdr:rowOff>
    </xdr:from>
    <xdr:to>
      <xdr:col>4</xdr:col>
      <xdr:colOff>1069419</xdr:colOff>
      <xdr:row>40</xdr:row>
      <xdr:rowOff>152400</xdr:rowOff>
    </xdr:to>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
        <a:stretch>
          <a:fillRect/>
        </a:stretch>
      </xdr:blipFill>
      <xdr:spPr>
        <a:xfrm flipH="1">
          <a:off x="3129643" y="8180088"/>
          <a:ext cx="1025876" cy="716262"/>
        </a:xfrm>
        <a:prstGeom prst="rect">
          <a:avLst/>
        </a:prstGeom>
      </xdr:spPr>
    </xdr:pic>
    <xdr:clientData/>
  </xdr:twoCellAnchor>
  <xdr:twoCellAnchor>
    <xdr:from>
      <xdr:col>1</xdr:col>
      <xdr:colOff>38604</xdr:colOff>
      <xdr:row>38</xdr:row>
      <xdr:rowOff>84689</xdr:rowOff>
    </xdr:from>
    <xdr:to>
      <xdr:col>1</xdr:col>
      <xdr:colOff>117046</xdr:colOff>
      <xdr:row>38</xdr:row>
      <xdr:rowOff>140718</xdr:rowOff>
    </xdr:to>
    <xdr:sp macro="" textlink="">
      <xdr:nvSpPr>
        <xdr:cNvPr id="8" name="Pfeil nach rechts 7">
          <a:extLst>
            <a:ext uri="{FF2B5EF4-FFF2-40B4-BE49-F238E27FC236}">
              <a16:creationId xmlns:a16="http://schemas.microsoft.com/office/drawing/2014/main" id="{00000000-0008-0000-0200-000008000000}"/>
            </a:ext>
          </a:extLst>
        </xdr:cNvPr>
        <xdr:cNvSpPr/>
      </xdr:nvSpPr>
      <xdr:spPr>
        <a:xfrm>
          <a:off x="352779" y="8475167"/>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37401</xdr:colOff>
      <xdr:row>39</xdr:row>
      <xdr:rowOff>82284</xdr:rowOff>
    </xdr:from>
    <xdr:to>
      <xdr:col>1</xdr:col>
      <xdr:colOff>115843</xdr:colOff>
      <xdr:row>39</xdr:row>
      <xdr:rowOff>138313</xdr:rowOff>
    </xdr:to>
    <xdr:sp macro="" textlink="">
      <xdr:nvSpPr>
        <xdr:cNvPr id="32" name="Pfeil nach rechts 31">
          <a:extLst>
            <a:ext uri="{FF2B5EF4-FFF2-40B4-BE49-F238E27FC236}">
              <a16:creationId xmlns:a16="http://schemas.microsoft.com/office/drawing/2014/main" id="{00000000-0008-0000-0200-000020000000}"/>
            </a:ext>
          </a:extLst>
        </xdr:cNvPr>
        <xdr:cNvSpPr/>
      </xdr:nvSpPr>
      <xdr:spPr>
        <a:xfrm>
          <a:off x="351576" y="8672238"/>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42687</xdr:colOff>
      <xdr:row>40</xdr:row>
      <xdr:rowOff>80089</xdr:rowOff>
    </xdr:from>
    <xdr:to>
      <xdr:col>1</xdr:col>
      <xdr:colOff>121129</xdr:colOff>
      <xdr:row>40</xdr:row>
      <xdr:rowOff>136118</xdr:rowOff>
    </xdr:to>
    <xdr:sp macro="" textlink="">
      <xdr:nvSpPr>
        <xdr:cNvPr id="33" name="Pfeil nach rechts 32">
          <a:extLst>
            <a:ext uri="{FF2B5EF4-FFF2-40B4-BE49-F238E27FC236}">
              <a16:creationId xmlns:a16="http://schemas.microsoft.com/office/drawing/2014/main" id="{00000000-0008-0000-0200-000021000000}"/>
            </a:ext>
          </a:extLst>
        </xdr:cNvPr>
        <xdr:cNvSpPr/>
      </xdr:nvSpPr>
      <xdr:spPr>
        <a:xfrm>
          <a:off x="356862" y="8869520"/>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45480</xdr:colOff>
      <xdr:row>41</xdr:row>
      <xdr:rowOff>72908</xdr:rowOff>
    </xdr:from>
    <xdr:to>
      <xdr:col>1</xdr:col>
      <xdr:colOff>123922</xdr:colOff>
      <xdr:row>41</xdr:row>
      <xdr:rowOff>128937</xdr:rowOff>
    </xdr:to>
    <xdr:sp macro="" textlink="">
      <xdr:nvSpPr>
        <xdr:cNvPr id="35" name="Pfeil nach rechts 34">
          <a:extLst>
            <a:ext uri="{FF2B5EF4-FFF2-40B4-BE49-F238E27FC236}">
              <a16:creationId xmlns:a16="http://schemas.microsoft.com/office/drawing/2014/main" id="{00000000-0008-0000-0200-000023000000}"/>
            </a:ext>
          </a:extLst>
        </xdr:cNvPr>
        <xdr:cNvSpPr/>
      </xdr:nvSpPr>
      <xdr:spPr>
        <a:xfrm>
          <a:off x="359655" y="9061815"/>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50766</xdr:colOff>
      <xdr:row>42</xdr:row>
      <xdr:rowOff>70713</xdr:rowOff>
    </xdr:from>
    <xdr:to>
      <xdr:col>1</xdr:col>
      <xdr:colOff>129208</xdr:colOff>
      <xdr:row>42</xdr:row>
      <xdr:rowOff>126742</xdr:rowOff>
    </xdr:to>
    <xdr:sp macro="" textlink="">
      <xdr:nvSpPr>
        <xdr:cNvPr id="36" name="Pfeil nach rechts 35">
          <a:extLst>
            <a:ext uri="{FF2B5EF4-FFF2-40B4-BE49-F238E27FC236}">
              <a16:creationId xmlns:a16="http://schemas.microsoft.com/office/drawing/2014/main" id="{00000000-0008-0000-0200-000024000000}"/>
            </a:ext>
          </a:extLst>
        </xdr:cNvPr>
        <xdr:cNvSpPr/>
      </xdr:nvSpPr>
      <xdr:spPr>
        <a:xfrm>
          <a:off x="364941" y="9259097"/>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51065</xdr:colOff>
      <xdr:row>43</xdr:row>
      <xdr:rowOff>75999</xdr:rowOff>
    </xdr:from>
    <xdr:to>
      <xdr:col>1</xdr:col>
      <xdr:colOff>129507</xdr:colOff>
      <xdr:row>43</xdr:row>
      <xdr:rowOff>132028</xdr:rowOff>
    </xdr:to>
    <xdr:sp macro="" textlink="">
      <xdr:nvSpPr>
        <xdr:cNvPr id="37" name="Pfeil nach rechts 36">
          <a:extLst>
            <a:ext uri="{FF2B5EF4-FFF2-40B4-BE49-F238E27FC236}">
              <a16:creationId xmlns:a16="http://schemas.microsoft.com/office/drawing/2014/main" id="{00000000-0008-0000-0200-000025000000}"/>
            </a:ext>
          </a:extLst>
        </xdr:cNvPr>
        <xdr:cNvSpPr/>
      </xdr:nvSpPr>
      <xdr:spPr>
        <a:xfrm>
          <a:off x="365240" y="9463859"/>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723900</xdr:colOff>
      <xdr:row>25</xdr:row>
      <xdr:rowOff>69851</xdr:rowOff>
    </xdr:from>
    <xdr:to>
      <xdr:col>5</xdr:col>
      <xdr:colOff>313492</xdr:colOff>
      <xdr:row>31</xdr:row>
      <xdr:rowOff>50800</xdr:rowOff>
    </xdr:to>
    <xdr:pic>
      <xdr:nvPicPr>
        <xdr:cNvPr id="34" name="Grafik 33">
          <a:extLst>
            <a:ext uri="{FF2B5EF4-FFF2-40B4-BE49-F238E27FC236}">
              <a16:creationId xmlns:a16="http://schemas.microsoft.com/office/drawing/2014/main" id="{00000000-0008-0000-0200-000022000000}"/>
            </a:ext>
          </a:extLst>
        </xdr:cNvPr>
        <xdr:cNvPicPr>
          <a:picLocks noChangeAspect="1"/>
        </xdr:cNvPicPr>
      </xdr:nvPicPr>
      <xdr:blipFill rotWithShape="1">
        <a:blip xmlns:r="http://schemas.openxmlformats.org/officeDocument/2006/relationships" r:embed="rId12"/>
        <a:srcRect b="37800"/>
        <a:stretch/>
      </xdr:blipFill>
      <xdr:spPr>
        <a:xfrm>
          <a:off x="3810000" y="6286501"/>
          <a:ext cx="1170742" cy="971549"/>
        </a:xfrm>
        <a:prstGeom prst="rect">
          <a:avLst/>
        </a:prstGeom>
      </xdr:spPr>
    </xdr:pic>
    <xdr:clientData/>
  </xdr:twoCellAnchor>
  <xdr:twoCellAnchor editAs="oneCell">
    <xdr:from>
      <xdr:col>5</xdr:col>
      <xdr:colOff>330200</xdr:colOff>
      <xdr:row>25</xdr:row>
      <xdr:rowOff>76200</xdr:rowOff>
    </xdr:from>
    <xdr:to>
      <xdr:col>6</xdr:col>
      <xdr:colOff>1201644</xdr:colOff>
      <xdr:row>30</xdr:row>
      <xdr:rowOff>45667</xdr:rowOff>
    </xdr:to>
    <xdr:pic>
      <xdr:nvPicPr>
        <xdr:cNvPr id="38" name="Grafik 37">
          <a:extLst>
            <a:ext uri="{FF2B5EF4-FFF2-40B4-BE49-F238E27FC236}">
              <a16:creationId xmlns:a16="http://schemas.microsoft.com/office/drawing/2014/main" id="{00000000-0008-0000-0200-000026000000}"/>
            </a:ext>
          </a:extLst>
        </xdr:cNvPr>
        <xdr:cNvPicPr>
          <a:picLocks noChangeAspect="1"/>
        </xdr:cNvPicPr>
      </xdr:nvPicPr>
      <xdr:blipFill rotWithShape="1">
        <a:blip xmlns:r="http://schemas.openxmlformats.org/officeDocument/2006/relationships" r:embed="rId12"/>
        <a:srcRect t="62200"/>
        <a:stretch/>
      </xdr:blipFill>
      <xdr:spPr>
        <a:xfrm>
          <a:off x="4997450" y="6292850"/>
          <a:ext cx="1576294" cy="794967"/>
        </a:xfrm>
        <a:prstGeom prst="rect">
          <a:avLst/>
        </a:prstGeom>
      </xdr:spPr>
    </xdr:pic>
    <xdr:clientData/>
  </xdr:twoCellAnchor>
  <xdr:twoCellAnchor editAs="oneCell">
    <xdr:from>
      <xdr:col>1</xdr:col>
      <xdr:colOff>76199</xdr:colOff>
      <xdr:row>25</xdr:row>
      <xdr:rowOff>63500</xdr:rowOff>
    </xdr:from>
    <xdr:to>
      <xdr:col>1</xdr:col>
      <xdr:colOff>1269289</xdr:colOff>
      <xdr:row>31</xdr:row>
      <xdr:rowOff>50800</xdr:rowOff>
    </xdr:to>
    <xdr:pic>
      <xdr:nvPicPr>
        <xdr:cNvPr id="39" name="Grafik 38">
          <a:extLst>
            <a:ext uri="{FF2B5EF4-FFF2-40B4-BE49-F238E27FC236}">
              <a16:creationId xmlns:a16="http://schemas.microsoft.com/office/drawing/2014/main" id="{00000000-0008-0000-0200-000027000000}"/>
            </a:ext>
          </a:extLst>
        </xdr:cNvPr>
        <xdr:cNvPicPr>
          <a:picLocks noChangeAspect="1"/>
        </xdr:cNvPicPr>
      </xdr:nvPicPr>
      <xdr:blipFill rotWithShape="1">
        <a:blip xmlns:r="http://schemas.openxmlformats.org/officeDocument/2006/relationships" r:embed="rId6"/>
        <a:srcRect b="42924"/>
        <a:stretch/>
      </xdr:blipFill>
      <xdr:spPr>
        <a:xfrm>
          <a:off x="412749" y="6280150"/>
          <a:ext cx="1193090" cy="977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1327150</xdr:colOff>
      <xdr:row>37</xdr:row>
      <xdr:rowOff>110879</xdr:rowOff>
    </xdr:from>
    <xdr:to>
      <xdr:col>6</xdr:col>
      <xdr:colOff>1276351</xdr:colOff>
      <xdr:row>43</xdr:row>
      <xdr:rowOff>35445</xdr:rowOff>
    </xdr:to>
    <xdr:pic>
      <xdr:nvPicPr>
        <xdr:cNvPr id="26" name="Grafik 25" descr="http://www.lindab.com/sitecollectionimages/products/premax.jpg">
          <a:extLst>
            <a:ext uri="{FF2B5EF4-FFF2-40B4-BE49-F238E27FC236}">
              <a16:creationId xmlns:a16="http://schemas.microsoft.com/office/drawing/2014/main" id="{00000000-0008-0000-0400-00001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053" b="20066"/>
        <a:stretch/>
      </xdr:blipFill>
      <xdr:spPr bwMode="auto">
        <a:xfrm>
          <a:off x="4476750" y="8175379"/>
          <a:ext cx="2235201" cy="1264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xdr:colOff>
      <xdr:row>0</xdr:row>
      <xdr:rowOff>44450</xdr:rowOff>
    </xdr:from>
    <xdr:to>
      <xdr:col>8</xdr:col>
      <xdr:colOff>400050</xdr:colOff>
      <xdr:row>0</xdr:row>
      <xdr:rowOff>470274</xdr:rowOff>
    </xdr:to>
    <xdr:grpSp>
      <xdr:nvGrpSpPr>
        <xdr:cNvPr id="3" name="Group 11">
          <a:extLst>
            <a:ext uri="{FF2B5EF4-FFF2-40B4-BE49-F238E27FC236}">
              <a16:creationId xmlns:a16="http://schemas.microsoft.com/office/drawing/2014/main" id="{00000000-0008-0000-0400-000003000000}"/>
            </a:ext>
          </a:extLst>
        </xdr:cNvPr>
        <xdr:cNvGrpSpPr>
          <a:grpSpLocks/>
        </xdr:cNvGrpSpPr>
      </xdr:nvGrpSpPr>
      <xdr:grpSpPr bwMode="auto">
        <a:xfrm>
          <a:off x="25400" y="44450"/>
          <a:ext cx="7613650" cy="425824"/>
          <a:chOff x="6" y="3"/>
          <a:chExt cx="625" cy="38"/>
        </a:xfrm>
      </xdr:grpSpPr>
      <xdr:grpSp>
        <xdr:nvGrpSpPr>
          <xdr:cNvPr id="4" name="Group 12">
            <a:extLst>
              <a:ext uri="{FF2B5EF4-FFF2-40B4-BE49-F238E27FC236}">
                <a16:creationId xmlns:a16="http://schemas.microsoft.com/office/drawing/2014/main" id="{00000000-0008-0000-0400-000004000000}"/>
              </a:ext>
            </a:extLst>
          </xdr:cNvPr>
          <xdr:cNvGrpSpPr>
            <a:grpSpLocks/>
          </xdr:cNvGrpSpPr>
        </xdr:nvGrpSpPr>
        <xdr:grpSpPr bwMode="auto">
          <a:xfrm>
            <a:off x="6" y="3"/>
            <a:ext cx="625" cy="38"/>
            <a:chOff x="20" y="3"/>
            <a:chExt cx="729" cy="42"/>
          </a:xfrm>
        </xdr:grpSpPr>
        <xdr:sp macro="" textlink="">
          <xdr:nvSpPr>
            <xdr:cNvPr id="8" name="Rectangle 13">
              <a:extLst>
                <a:ext uri="{FF2B5EF4-FFF2-40B4-BE49-F238E27FC236}">
                  <a16:creationId xmlns:a16="http://schemas.microsoft.com/office/drawing/2014/main" id="{00000000-0008-0000-0400-000008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9" name="Rectangle 14">
              <a:extLst>
                <a:ext uri="{FF2B5EF4-FFF2-40B4-BE49-F238E27FC236}">
                  <a16:creationId xmlns:a16="http://schemas.microsoft.com/office/drawing/2014/main" id="{00000000-0008-0000-0400-000009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5" name="Oval 15">
            <a:extLst>
              <a:ext uri="{FF2B5EF4-FFF2-40B4-BE49-F238E27FC236}">
                <a16:creationId xmlns:a16="http://schemas.microsoft.com/office/drawing/2014/main" id="{00000000-0008-0000-0400-000005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6">
            <a:extLst>
              <a:ext uri="{FF2B5EF4-FFF2-40B4-BE49-F238E27FC236}">
                <a16:creationId xmlns:a16="http://schemas.microsoft.com/office/drawing/2014/main" id="{00000000-0008-0000-0400-000006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7" name="Oval 17">
            <a:extLst>
              <a:ext uri="{FF2B5EF4-FFF2-40B4-BE49-F238E27FC236}">
                <a16:creationId xmlns:a16="http://schemas.microsoft.com/office/drawing/2014/main" id="{00000000-0008-0000-0400-000007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mc:AlternateContent xmlns:mc="http://schemas.openxmlformats.org/markup-compatibility/2006">
    <mc:Choice xmlns:a14="http://schemas.microsoft.com/office/drawing/2010/main" Requires="a14">
      <xdr:twoCellAnchor editAs="oneCell">
        <xdr:from>
          <xdr:col>2</xdr:col>
          <xdr:colOff>25400</xdr:colOff>
          <xdr:row>11</xdr:row>
          <xdr:rowOff>152400</xdr:rowOff>
        </xdr:from>
        <xdr:to>
          <xdr:col>2</xdr:col>
          <xdr:colOff>787400</xdr:colOff>
          <xdr:row>13</xdr:row>
          <xdr:rowOff>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196850</xdr:colOff>
      <xdr:row>25</xdr:row>
      <xdr:rowOff>107949</xdr:rowOff>
    </xdr:from>
    <xdr:to>
      <xdr:col>6</xdr:col>
      <xdr:colOff>1187450</xdr:colOff>
      <xdr:row>30</xdr:row>
      <xdr:rowOff>91488</xdr:rowOff>
    </xdr:to>
    <xdr:pic>
      <xdr:nvPicPr>
        <xdr:cNvPr id="18" name="Grafik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2"/>
        <a:srcRect t="61439"/>
        <a:stretch/>
      </xdr:blipFill>
      <xdr:spPr>
        <a:xfrm>
          <a:off x="4927600" y="6178549"/>
          <a:ext cx="1695450" cy="809039"/>
        </a:xfrm>
        <a:prstGeom prst="rect">
          <a:avLst/>
        </a:prstGeom>
      </xdr:spPr>
    </xdr:pic>
    <xdr:clientData/>
  </xdr:twoCellAnchor>
  <xdr:twoCellAnchor editAs="oneCell">
    <xdr:from>
      <xdr:col>5</xdr:col>
      <xdr:colOff>292847</xdr:colOff>
      <xdr:row>32</xdr:row>
      <xdr:rowOff>145303</xdr:rowOff>
    </xdr:from>
    <xdr:to>
      <xdr:col>6</xdr:col>
      <xdr:colOff>1250950</xdr:colOff>
      <xdr:row>34</xdr:row>
      <xdr:rowOff>87223</xdr:rowOff>
    </xdr:to>
    <xdr:pic>
      <xdr:nvPicPr>
        <xdr:cNvPr id="19" name="Grafik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3"/>
        <a:srcRect t="82858"/>
        <a:stretch/>
      </xdr:blipFill>
      <xdr:spPr>
        <a:xfrm>
          <a:off x="5023597" y="7371603"/>
          <a:ext cx="1662953" cy="272120"/>
        </a:xfrm>
        <a:prstGeom prst="rect">
          <a:avLst/>
        </a:prstGeom>
      </xdr:spPr>
    </xdr:pic>
    <xdr:clientData/>
  </xdr:twoCellAnchor>
  <xdr:twoCellAnchor editAs="oneCell">
    <xdr:from>
      <xdr:col>4</xdr:col>
      <xdr:colOff>1000685</xdr:colOff>
      <xdr:row>32</xdr:row>
      <xdr:rowOff>44450</xdr:rowOff>
    </xdr:from>
    <xdr:to>
      <xdr:col>5</xdr:col>
      <xdr:colOff>113119</xdr:colOff>
      <xdr:row>34</xdr:row>
      <xdr:rowOff>88321</xdr:rowOff>
    </xdr:to>
    <xdr:pic>
      <xdr:nvPicPr>
        <xdr:cNvPr id="20" name="Grafik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3"/>
        <a:srcRect l="5097" t="19709" r="5142" b="30416"/>
        <a:stretch/>
      </xdr:blipFill>
      <xdr:spPr>
        <a:xfrm>
          <a:off x="4150285" y="7270750"/>
          <a:ext cx="693584" cy="374071"/>
        </a:xfrm>
        <a:prstGeom prst="rect">
          <a:avLst/>
        </a:prstGeom>
      </xdr:spPr>
    </xdr:pic>
    <xdr:clientData/>
  </xdr:twoCellAnchor>
  <xdr:twoCellAnchor editAs="oneCell">
    <xdr:from>
      <xdr:col>6</xdr:col>
      <xdr:colOff>69850</xdr:colOff>
      <xdr:row>6</xdr:row>
      <xdr:rowOff>38101</xdr:rowOff>
    </xdr:from>
    <xdr:to>
      <xdr:col>6</xdr:col>
      <xdr:colOff>920750</xdr:colOff>
      <xdr:row>11</xdr:row>
      <xdr:rowOff>158750</xdr:rowOff>
    </xdr:to>
    <xdr:pic>
      <xdr:nvPicPr>
        <xdr:cNvPr id="27" name="Grafik 26" descr="http://www.lindab.com/sitecollectionimages/products/vhl1.jpg">
          <a:extLst>
            <a:ext uri="{FF2B5EF4-FFF2-40B4-BE49-F238E27FC236}">
              <a16:creationId xmlns:a16="http://schemas.microsoft.com/office/drawing/2014/main" id="{00000000-0008-0000-0400-00001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984" r="10582"/>
        <a:stretch/>
      </xdr:blipFill>
      <xdr:spPr bwMode="auto">
        <a:xfrm>
          <a:off x="5505450" y="1600201"/>
          <a:ext cx="850900" cy="106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45570</xdr:colOff>
      <xdr:row>25</xdr:row>
      <xdr:rowOff>67237</xdr:rowOff>
    </xdr:from>
    <xdr:to>
      <xdr:col>1</xdr:col>
      <xdr:colOff>1646309</xdr:colOff>
      <xdr:row>35</xdr:row>
      <xdr:rowOff>66862</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382120" y="6137837"/>
          <a:ext cx="1600739" cy="1650625"/>
        </a:xfrm>
        <a:prstGeom prst="rect">
          <a:avLst/>
        </a:prstGeom>
      </xdr:spPr>
    </xdr:pic>
    <xdr:clientData/>
  </xdr:twoCellAnchor>
  <xdr:twoCellAnchor editAs="oneCell">
    <xdr:from>
      <xdr:col>6</xdr:col>
      <xdr:colOff>908050</xdr:colOff>
      <xdr:row>6</xdr:row>
      <xdr:rowOff>168087</xdr:rowOff>
    </xdr:from>
    <xdr:to>
      <xdr:col>9</xdr:col>
      <xdr:colOff>838</xdr:colOff>
      <xdr:row>12</xdr:row>
      <xdr:rowOff>46951</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6343650" y="1730187"/>
          <a:ext cx="839038" cy="983764"/>
        </a:xfrm>
        <a:prstGeom prst="rect">
          <a:avLst/>
        </a:prstGeom>
      </xdr:spPr>
    </xdr:pic>
    <xdr:clientData/>
  </xdr:twoCellAnchor>
  <xdr:twoCellAnchor editAs="oneCell">
    <xdr:from>
      <xdr:col>2</xdr:col>
      <xdr:colOff>689909</xdr:colOff>
      <xdr:row>25</xdr:row>
      <xdr:rowOff>131654</xdr:rowOff>
    </xdr:from>
    <xdr:to>
      <xdr:col>4</xdr:col>
      <xdr:colOff>114300</xdr:colOff>
      <xdr:row>29</xdr:row>
      <xdr:rowOff>147918</xdr:rowOff>
    </xdr:to>
    <xdr:pic>
      <xdr:nvPicPr>
        <xdr:cNvPr id="28" name="Grafik 27">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7"/>
        <a:srcRect l="19051" t="2458" r="19918" b="45685"/>
        <a:stretch/>
      </xdr:blipFill>
      <xdr:spPr>
        <a:xfrm>
          <a:off x="2715559" y="6202254"/>
          <a:ext cx="548341" cy="676664"/>
        </a:xfrm>
        <a:prstGeom prst="rect">
          <a:avLst/>
        </a:prstGeom>
      </xdr:spPr>
    </xdr:pic>
    <xdr:clientData/>
  </xdr:twoCellAnchor>
  <xdr:twoCellAnchor editAs="oneCell">
    <xdr:from>
      <xdr:col>1</xdr:col>
      <xdr:colOff>1653241</xdr:colOff>
      <xdr:row>29</xdr:row>
      <xdr:rowOff>97865</xdr:rowOff>
    </xdr:from>
    <xdr:to>
      <xdr:col>4</xdr:col>
      <xdr:colOff>547551</xdr:colOff>
      <xdr:row>35</xdr:row>
      <xdr:rowOff>81524</xdr:rowOff>
    </xdr:to>
    <xdr:pic>
      <xdr:nvPicPr>
        <xdr:cNvPr id="30" name="Grafik 29">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7"/>
        <a:srcRect t="57953"/>
        <a:stretch/>
      </xdr:blipFill>
      <xdr:spPr>
        <a:xfrm>
          <a:off x="1989791" y="6365315"/>
          <a:ext cx="1707360" cy="974259"/>
        </a:xfrm>
        <a:prstGeom prst="rect">
          <a:avLst/>
        </a:prstGeom>
      </xdr:spPr>
    </xdr:pic>
    <xdr:clientData/>
  </xdr:twoCellAnchor>
  <xdr:twoCellAnchor>
    <xdr:from>
      <xdr:col>1</xdr:col>
      <xdr:colOff>97864</xdr:colOff>
      <xdr:row>39</xdr:row>
      <xdr:rowOff>68356</xdr:rowOff>
    </xdr:from>
    <xdr:to>
      <xdr:col>1</xdr:col>
      <xdr:colOff>176306</xdr:colOff>
      <xdr:row>39</xdr:row>
      <xdr:rowOff>124385</xdr:rowOff>
    </xdr:to>
    <xdr:sp macro="" textlink="">
      <xdr:nvSpPr>
        <xdr:cNvPr id="29" name="Pfeil nach rechts 28">
          <a:extLst>
            <a:ext uri="{FF2B5EF4-FFF2-40B4-BE49-F238E27FC236}">
              <a16:creationId xmlns:a16="http://schemas.microsoft.com/office/drawing/2014/main" id="{00000000-0008-0000-0400-00001D000000}"/>
            </a:ext>
          </a:extLst>
        </xdr:cNvPr>
        <xdr:cNvSpPr/>
      </xdr:nvSpPr>
      <xdr:spPr>
        <a:xfrm>
          <a:off x="411629" y="8741709"/>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101600</xdr:colOff>
      <xdr:row>40</xdr:row>
      <xdr:rowOff>109817</xdr:rowOff>
    </xdr:from>
    <xdr:to>
      <xdr:col>1</xdr:col>
      <xdr:colOff>180042</xdr:colOff>
      <xdr:row>40</xdr:row>
      <xdr:rowOff>165846</xdr:rowOff>
    </xdr:to>
    <xdr:sp macro="" textlink="">
      <xdr:nvSpPr>
        <xdr:cNvPr id="31" name="Pfeil nach rechts 30">
          <a:extLst>
            <a:ext uri="{FF2B5EF4-FFF2-40B4-BE49-F238E27FC236}">
              <a16:creationId xmlns:a16="http://schemas.microsoft.com/office/drawing/2014/main" id="{00000000-0008-0000-0400-00001F000000}"/>
            </a:ext>
          </a:extLst>
        </xdr:cNvPr>
        <xdr:cNvSpPr/>
      </xdr:nvSpPr>
      <xdr:spPr>
        <a:xfrm>
          <a:off x="438150" y="8650567"/>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112059</xdr:colOff>
      <xdr:row>41</xdr:row>
      <xdr:rowOff>84044</xdr:rowOff>
    </xdr:from>
    <xdr:to>
      <xdr:col>1</xdr:col>
      <xdr:colOff>190501</xdr:colOff>
      <xdr:row>41</xdr:row>
      <xdr:rowOff>140073</xdr:rowOff>
    </xdr:to>
    <xdr:sp macro="" textlink="">
      <xdr:nvSpPr>
        <xdr:cNvPr id="32" name="Pfeil nach rechts 31">
          <a:extLst>
            <a:ext uri="{FF2B5EF4-FFF2-40B4-BE49-F238E27FC236}">
              <a16:creationId xmlns:a16="http://schemas.microsoft.com/office/drawing/2014/main" id="{00000000-0008-0000-0400-000020000000}"/>
            </a:ext>
          </a:extLst>
        </xdr:cNvPr>
        <xdr:cNvSpPr/>
      </xdr:nvSpPr>
      <xdr:spPr>
        <a:xfrm>
          <a:off x="425824" y="9653868"/>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112059</xdr:colOff>
      <xdr:row>42</xdr:row>
      <xdr:rowOff>89647</xdr:rowOff>
    </xdr:from>
    <xdr:to>
      <xdr:col>1</xdr:col>
      <xdr:colOff>190501</xdr:colOff>
      <xdr:row>42</xdr:row>
      <xdr:rowOff>145676</xdr:rowOff>
    </xdr:to>
    <xdr:sp macro="" textlink="">
      <xdr:nvSpPr>
        <xdr:cNvPr id="33" name="Pfeil nach rechts 32">
          <a:extLst>
            <a:ext uri="{FF2B5EF4-FFF2-40B4-BE49-F238E27FC236}">
              <a16:creationId xmlns:a16="http://schemas.microsoft.com/office/drawing/2014/main" id="{00000000-0008-0000-0400-000021000000}"/>
            </a:ext>
          </a:extLst>
        </xdr:cNvPr>
        <xdr:cNvSpPr/>
      </xdr:nvSpPr>
      <xdr:spPr>
        <a:xfrm>
          <a:off x="425824" y="10040471"/>
          <a:ext cx="78442" cy="560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768350</xdr:colOff>
      <xdr:row>25</xdr:row>
      <xdr:rowOff>141650</xdr:rowOff>
    </xdr:from>
    <xdr:to>
      <xdr:col>5</xdr:col>
      <xdr:colOff>203200</xdr:colOff>
      <xdr:row>30</xdr:row>
      <xdr:rowOff>95974</xdr:rowOff>
    </xdr:to>
    <xdr:pic>
      <xdr:nvPicPr>
        <xdr:cNvPr id="34" name="Grafik 33">
          <a:extLst>
            <a:ext uri="{FF2B5EF4-FFF2-40B4-BE49-F238E27FC236}">
              <a16:creationId xmlns:a16="http://schemas.microsoft.com/office/drawing/2014/main" id="{00000000-0008-0000-0400-000022000000}"/>
            </a:ext>
          </a:extLst>
        </xdr:cNvPr>
        <xdr:cNvPicPr>
          <a:picLocks noChangeAspect="1"/>
        </xdr:cNvPicPr>
      </xdr:nvPicPr>
      <xdr:blipFill rotWithShape="1">
        <a:blip xmlns:r="http://schemas.openxmlformats.org/officeDocument/2006/relationships" r:embed="rId2"/>
        <a:srcRect l="7491" t="3935" r="7115" b="43100"/>
        <a:stretch/>
      </xdr:blipFill>
      <xdr:spPr>
        <a:xfrm>
          <a:off x="3917950" y="6212250"/>
          <a:ext cx="1016000" cy="779824"/>
        </a:xfrm>
        <a:prstGeom prst="rect">
          <a:avLst/>
        </a:prstGeom>
      </xdr:spPr>
    </xdr:pic>
    <xdr:clientData/>
  </xdr:twoCellAnchor>
  <xdr:twoCellAnchor editAs="oneCell">
    <xdr:from>
      <xdr:col>6</xdr:col>
      <xdr:colOff>82549</xdr:colOff>
      <xdr:row>12</xdr:row>
      <xdr:rowOff>50800</xdr:rowOff>
    </xdr:from>
    <xdr:to>
      <xdr:col>6</xdr:col>
      <xdr:colOff>1126748</xdr:colOff>
      <xdr:row>18</xdr:row>
      <xdr:rowOff>44450</xdr:rowOff>
    </xdr:to>
    <xdr:pic>
      <xdr:nvPicPr>
        <xdr:cNvPr id="25" name="Grafik 24" descr="http://www.lindab.com/sitecollectionimages/products/vhl2.jpg">
          <a:extLst>
            <a:ext uri="{FF2B5EF4-FFF2-40B4-BE49-F238E27FC236}">
              <a16:creationId xmlns:a16="http://schemas.microsoft.com/office/drawing/2014/main" id="{00000000-0008-0000-0400-00001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300" t="12618" r="9543" b="12934"/>
        <a:stretch/>
      </xdr:blipFill>
      <xdr:spPr bwMode="auto">
        <a:xfrm>
          <a:off x="5518149" y="2717800"/>
          <a:ext cx="1044199"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469900</xdr:colOff>
      <xdr:row>18</xdr:row>
      <xdr:rowOff>23366</xdr:rowOff>
    </xdr:from>
    <xdr:to>
      <xdr:col>8</xdr:col>
      <xdr:colOff>381000</xdr:colOff>
      <xdr:row>22</xdr:row>
      <xdr:rowOff>158384</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
        <a:stretch>
          <a:fillRect/>
        </a:stretch>
      </xdr:blipFill>
      <xdr:spPr>
        <a:xfrm>
          <a:off x="5905500" y="3687316"/>
          <a:ext cx="1244600" cy="846218"/>
        </a:xfrm>
        <a:prstGeom prst="rect">
          <a:avLst/>
        </a:prstGeom>
      </xdr:spPr>
    </xdr:pic>
    <xdr:clientData/>
  </xdr:twoCellAnchor>
  <xdr:twoCellAnchor editAs="oneCell">
    <xdr:from>
      <xdr:col>6</xdr:col>
      <xdr:colOff>322384</xdr:colOff>
      <xdr:row>44</xdr:row>
      <xdr:rowOff>102577</xdr:rowOff>
    </xdr:from>
    <xdr:to>
      <xdr:col>6</xdr:col>
      <xdr:colOff>1267558</xdr:colOff>
      <xdr:row>45</xdr:row>
      <xdr:rowOff>200191</xdr:rowOff>
    </xdr:to>
    <xdr:pic>
      <xdr:nvPicPr>
        <xdr:cNvPr id="35" name="Grafik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0"/>
        <a:stretch>
          <a:fillRect/>
        </a:stretch>
      </xdr:blipFill>
      <xdr:spPr>
        <a:xfrm>
          <a:off x="5656384" y="9561635"/>
          <a:ext cx="945174" cy="288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533400</xdr:colOff>
      <xdr:row>0</xdr:row>
      <xdr:rowOff>425824</xdr:rowOff>
    </xdr:to>
    <xdr:grpSp>
      <xdr:nvGrpSpPr>
        <xdr:cNvPr id="3" name="Group 11">
          <a:extLst>
            <a:ext uri="{FF2B5EF4-FFF2-40B4-BE49-F238E27FC236}">
              <a16:creationId xmlns:a16="http://schemas.microsoft.com/office/drawing/2014/main" id="{00000000-0008-0000-0600-000003000000}"/>
            </a:ext>
          </a:extLst>
        </xdr:cNvPr>
        <xdr:cNvGrpSpPr>
          <a:grpSpLocks/>
        </xdr:cNvGrpSpPr>
      </xdr:nvGrpSpPr>
      <xdr:grpSpPr bwMode="auto">
        <a:xfrm>
          <a:off x="0" y="0"/>
          <a:ext cx="7635631" cy="425824"/>
          <a:chOff x="6" y="3"/>
          <a:chExt cx="625" cy="38"/>
        </a:xfrm>
      </xdr:grpSpPr>
      <xdr:grpSp>
        <xdr:nvGrpSpPr>
          <xdr:cNvPr id="4" name="Group 12">
            <a:extLst>
              <a:ext uri="{FF2B5EF4-FFF2-40B4-BE49-F238E27FC236}">
                <a16:creationId xmlns:a16="http://schemas.microsoft.com/office/drawing/2014/main" id="{00000000-0008-0000-0600-000004000000}"/>
              </a:ext>
            </a:extLst>
          </xdr:cNvPr>
          <xdr:cNvGrpSpPr>
            <a:grpSpLocks/>
          </xdr:cNvGrpSpPr>
        </xdr:nvGrpSpPr>
        <xdr:grpSpPr bwMode="auto">
          <a:xfrm>
            <a:off x="6" y="3"/>
            <a:ext cx="625" cy="38"/>
            <a:chOff x="20" y="3"/>
            <a:chExt cx="729" cy="42"/>
          </a:xfrm>
        </xdr:grpSpPr>
        <xdr:sp macro="" textlink="">
          <xdr:nvSpPr>
            <xdr:cNvPr id="8" name="Rectangle 13">
              <a:extLst>
                <a:ext uri="{FF2B5EF4-FFF2-40B4-BE49-F238E27FC236}">
                  <a16:creationId xmlns:a16="http://schemas.microsoft.com/office/drawing/2014/main" id="{00000000-0008-0000-0600-000008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9" name="Rectangle 14">
              <a:extLst>
                <a:ext uri="{FF2B5EF4-FFF2-40B4-BE49-F238E27FC236}">
                  <a16:creationId xmlns:a16="http://schemas.microsoft.com/office/drawing/2014/main" id="{00000000-0008-0000-0600-000009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5" name="Oval 15">
            <a:extLst>
              <a:ext uri="{FF2B5EF4-FFF2-40B4-BE49-F238E27FC236}">
                <a16:creationId xmlns:a16="http://schemas.microsoft.com/office/drawing/2014/main" id="{00000000-0008-0000-0600-000005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6">
            <a:extLst>
              <a:ext uri="{FF2B5EF4-FFF2-40B4-BE49-F238E27FC236}">
                <a16:creationId xmlns:a16="http://schemas.microsoft.com/office/drawing/2014/main" id="{00000000-0008-0000-0600-000006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7" name="Oval 17">
            <a:extLst>
              <a:ext uri="{FF2B5EF4-FFF2-40B4-BE49-F238E27FC236}">
                <a16:creationId xmlns:a16="http://schemas.microsoft.com/office/drawing/2014/main" id="{00000000-0008-0000-0600-000007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mc:AlternateContent xmlns:mc="http://schemas.openxmlformats.org/markup-compatibility/2006">
    <mc:Choice xmlns:a14="http://schemas.microsoft.com/office/drawing/2010/main" Requires="a14">
      <xdr:twoCellAnchor editAs="oneCell">
        <xdr:from>
          <xdr:col>2</xdr:col>
          <xdr:colOff>25400</xdr:colOff>
          <xdr:row>12</xdr:row>
          <xdr:rowOff>12700</xdr:rowOff>
        </xdr:from>
        <xdr:to>
          <xdr:col>2</xdr:col>
          <xdr:colOff>787400</xdr:colOff>
          <xdr:row>13</xdr:row>
          <xdr:rowOff>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525500</xdr:colOff>
      <xdr:row>25</xdr:row>
      <xdr:rowOff>44451</xdr:rowOff>
    </xdr:from>
    <xdr:to>
      <xdr:col>4</xdr:col>
      <xdr:colOff>1157194</xdr:colOff>
      <xdr:row>38</xdr:row>
      <xdr:rowOff>82550</xdr:rowOff>
    </xdr:to>
    <xdr:pic>
      <xdr:nvPicPr>
        <xdr:cNvPr id="17" name="Grafik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stretch>
          <a:fillRect/>
        </a:stretch>
      </xdr:blipFill>
      <xdr:spPr>
        <a:xfrm>
          <a:off x="2551150" y="5873751"/>
          <a:ext cx="1692144" cy="2184399"/>
        </a:xfrm>
        <a:prstGeom prst="rect">
          <a:avLst/>
        </a:prstGeom>
      </xdr:spPr>
    </xdr:pic>
    <xdr:clientData/>
  </xdr:twoCellAnchor>
  <xdr:twoCellAnchor editAs="oneCell">
    <xdr:from>
      <xdr:col>4</xdr:col>
      <xdr:colOff>1530350</xdr:colOff>
      <xdr:row>25</xdr:row>
      <xdr:rowOff>50801</xdr:rowOff>
    </xdr:from>
    <xdr:to>
      <xdr:col>6</xdr:col>
      <xdr:colOff>915894</xdr:colOff>
      <xdr:row>38</xdr:row>
      <xdr:rowOff>5615</xdr:rowOff>
    </xdr:to>
    <xdr:pic>
      <xdr:nvPicPr>
        <xdr:cNvPr id="18" name="Grafik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stretch>
          <a:fillRect/>
        </a:stretch>
      </xdr:blipFill>
      <xdr:spPr>
        <a:xfrm>
          <a:off x="4616450" y="5880101"/>
          <a:ext cx="1671544" cy="2101114"/>
        </a:xfrm>
        <a:prstGeom prst="rect">
          <a:avLst/>
        </a:prstGeom>
      </xdr:spPr>
    </xdr:pic>
    <xdr:clientData/>
  </xdr:twoCellAnchor>
  <xdr:twoCellAnchor editAs="oneCell">
    <xdr:from>
      <xdr:col>6</xdr:col>
      <xdr:colOff>495301</xdr:colOff>
      <xdr:row>5</xdr:row>
      <xdr:rowOff>139702</xdr:rowOff>
    </xdr:from>
    <xdr:to>
      <xdr:col>7</xdr:col>
      <xdr:colOff>76200</xdr:colOff>
      <xdr:row>12</xdr:row>
      <xdr:rowOff>104465</xdr:rowOff>
    </xdr:to>
    <xdr:pic>
      <xdr:nvPicPr>
        <xdr:cNvPr id="32" name="Grafik 31" descr="http://www.lindab.com/sitecollectionimages/products/vha.jpg">
          <a:extLst>
            <a:ext uri="{FF2B5EF4-FFF2-40B4-BE49-F238E27FC236}">
              <a16:creationId xmlns:a16="http://schemas.microsoft.com/office/drawing/2014/main" id="{00000000-0008-0000-0600-000020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652" t="6307" r="21066" b="3237"/>
        <a:stretch/>
      </xdr:blipFill>
      <xdr:spPr bwMode="auto">
        <a:xfrm>
          <a:off x="5530851" y="1517652"/>
          <a:ext cx="850899" cy="1260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126999</xdr:colOff>
      <xdr:row>25</xdr:row>
      <xdr:rowOff>114301</xdr:rowOff>
    </xdr:from>
    <xdr:to>
      <xdr:col>2</xdr:col>
      <xdr:colOff>350128</xdr:colOff>
      <xdr:row>38</xdr:row>
      <xdr:rowOff>31750</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463549" y="5943601"/>
          <a:ext cx="1912229" cy="2063749"/>
        </a:xfrm>
        <a:prstGeom prst="rect">
          <a:avLst/>
        </a:prstGeom>
      </xdr:spPr>
    </xdr:pic>
    <xdr:clientData/>
  </xdr:twoCellAnchor>
  <xdr:twoCellAnchor editAs="oneCell">
    <xdr:from>
      <xdr:col>6</xdr:col>
      <xdr:colOff>533400</xdr:colOff>
      <xdr:row>13</xdr:row>
      <xdr:rowOff>63500</xdr:rowOff>
    </xdr:from>
    <xdr:to>
      <xdr:col>7</xdr:col>
      <xdr:colOff>120650</xdr:colOff>
      <xdr:row>21</xdr:row>
      <xdr:rowOff>99598</xdr:rowOff>
    </xdr:to>
    <xdr:pic>
      <xdr:nvPicPr>
        <xdr:cNvPr id="12" name="Grafik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stretch>
          <a:fillRect/>
        </a:stretch>
      </xdr:blipFill>
      <xdr:spPr>
        <a:xfrm>
          <a:off x="5905500" y="2901950"/>
          <a:ext cx="857250" cy="1375948"/>
        </a:xfrm>
        <a:prstGeom prst="rect">
          <a:avLst/>
        </a:prstGeom>
      </xdr:spPr>
    </xdr:pic>
    <xdr:clientData/>
  </xdr:twoCellAnchor>
  <xdr:twoCellAnchor editAs="oneCell">
    <xdr:from>
      <xdr:col>1</xdr:col>
      <xdr:colOff>76201</xdr:colOff>
      <xdr:row>42</xdr:row>
      <xdr:rowOff>31750</xdr:rowOff>
    </xdr:from>
    <xdr:to>
      <xdr:col>4</xdr:col>
      <xdr:colOff>514350</xdr:colOff>
      <xdr:row>49</xdr:row>
      <xdr:rowOff>32451</xdr:rowOff>
    </xdr:to>
    <xdr:pic>
      <xdr:nvPicPr>
        <xdr:cNvPr id="14" name="Grafik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stretch>
          <a:fillRect/>
        </a:stretch>
      </xdr:blipFill>
      <xdr:spPr>
        <a:xfrm>
          <a:off x="393701" y="8489950"/>
          <a:ext cx="3009899" cy="1385001"/>
        </a:xfrm>
        <a:prstGeom prst="rect">
          <a:avLst/>
        </a:prstGeom>
      </xdr:spPr>
    </xdr:pic>
    <xdr:clientData/>
  </xdr:twoCellAnchor>
  <xdr:twoCellAnchor editAs="oneCell">
    <xdr:from>
      <xdr:col>5</xdr:col>
      <xdr:colOff>309307</xdr:colOff>
      <xdr:row>40</xdr:row>
      <xdr:rowOff>50801</xdr:rowOff>
    </xdr:from>
    <xdr:to>
      <xdr:col>6</xdr:col>
      <xdr:colOff>1200151</xdr:colOff>
      <xdr:row>49</xdr:row>
      <xdr:rowOff>133350</xdr:rowOff>
    </xdr:to>
    <xdr:pic>
      <xdr:nvPicPr>
        <xdr:cNvPr id="15" name="Grafik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7"/>
        <a:stretch>
          <a:fillRect/>
        </a:stretch>
      </xdr:blipFill>
      <xdr:spPr>
        <a:xfrm>
          <a:off x="4976557" y="8369301"/>
          <a:ext cx="1595694" cy="1803399"/>
        </a:xfrm>
        <a:prstGeom prst="rect">
          <a:avLst/>
        </a:prstGeom>
      </xdr:spPr>
    </xdr:pic>
    <xdr:clientData/>
  </xdr:twoCellAnchor>
  <xdr:twoCellAnchor editAs="oneCell">
    <xdr:from>
      <xdr:col>4</xdr:col>
      <xdr:colOff>586154</xdr:colOff>
      <xdr:row>44</xdr:row>
      <xdr:rowOff>146539</xdr:rowOff>
    </xdr:from>
    <xdr:to>
      <xdr:col>4</xdr:col>
      <xdr:colOff>1531328</xdr:colOff>
      <xdr:row>46</xdr:row>
      <xdr:rowOff>38999</xdr:rowOff>
    </xdr:to>
    <xdr:pic>
      <xdr:nvPicPr>
        <xdr:cNvPr id="19" name="Grafi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8"/>
        <a:stretch>
          <a:fillRect/>
        </a:stretch>
      </xdr:blipFill>
      <xdr:spPr>
        <a:xfrm>
          <a:off x="3612173" y="9092712"/>
          <a:ext cx="945174" cy="2881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876300</xdr:colOff>
      <xdr:row>0</xdr:row>
      <xdr:rowOff>425824</xdr:rowOff>
    </xdr:to>
    <xdr:grpSp>
      <xdr:nvGrpSpPr>
        <xdr:cNvPr id="3" name="Group 11">
          <a:extLst>
            <a:ext uri="{FF2B5EF4-FFF2-40B4-BE49-F238E27FC236}">
              <a16:creationId xmlns:a16="http://schemas.microsoft.com/office/drawing/2014/main" id="{00000000-0008-0000-0800-000003000000}"/>
            </a:ext>
          </a:extLst>
        </xdr:cNvPr>
        <xdr:cNvGrpSpPr>
          <a:grpSpLocks/>
        </xdr:cNvGrpSpPr>
      </xdr:nvGrpSpPr>
      <xdr:grpSpPr bwMode="auto">
        <a:xfrm>
          <a:off x="0" y="0"/>
          <a:ext cx="7608277" cy="425824"/>
          <a:chOff x="6" y="3"/>
          <a:chExt cx="625" cy="38"/>
        </a:xfrm>
      </xdr:grpSpPr>
      <xdr:grpSp>
        <xdr:nvGrpSpPr>
          <xdr:cNvPr id="4" name="Group 12">
            <a:extLst>
              <a:ext uri="{FF2B5EF4-FFF2-40B4-BE49-F238E27FC236}">
                <a16:creationId xmlns:a16="http://schemas.microsoft.com/office/drawing/2014/main" id="{00000000-0008-0000-0800-000004000000}"/>
              </a:ext>
            </a:extLst>
          </xdr:cNvPr>
          <xdr:cNvGrpSpPr>
            <a:grpSpLocks/>
          </xdr:cNvGrpSpPr>
        </xdr:nvGrpSpPr>
        <xdr:grpSpPr bwMode="auto">
          <a:xfrm>
            <a:off x="6" y="3"/>
            <a:ext cx="625" cy="38"/>
            <a:chOff x="20" y="3"/>
            <a:chExt cx="729" cy="42"/>
          </a:xfrm>
        </xdr:grpSpPr>
        <xdr:sp macro="" textlink="">
          <xdr:nvSpPr>
            <xdr:cNvPr id="8" name="Rectangle 13">
              <a:extLst>
                <a:ext uri="{FF2B5EF4-FFF2-40B4-BE49-F238E27FC236}">
                  <a16:creationId xmlns:a16="http://schemas.microsoft.com/office/drawing/2014/main" id="{00000000-0008-0000-0800-000008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9" name="Rectangle 14">
              <a:extLst>
                <a:ext uri="{FF2B5EF4-FFF2-40B4-BE49-F238E27FC236}">
                  <a16:creationId xmlns:a16="http://schemas.microsoft.com/office/drawing/2014/main" id="{00000000-0008-0000-0800-000009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5" name="Oval 15">
            <a:extLst>
              <a:ext uri="{FF2B5EF4-FFF2-40B4-BE49-F238E27FC236}">
                <a16:creationId xmlns:a16="http://schemas.microsoft.com/office/drawing/2014/main" id="{00000000-0008-0000-0800-000005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6">
            <a:extLst>
              <a:ext uri="{FF2B5EF4-FFF2-40B4-BE49-F238E27FC236}">
                <a16:creationId xmlns:a16="http://schemas.microsoft.com/office/drawing/2014/main" id="{00000000-0008-0000-0800-000006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7" name="Oval 17">
            <a:extLst>
              <a:ext uri="{FF2B5EF4-FFF2-40B4-BE49-F238E27FC236}">
                <a16:creationId xmlns:a16="http://schemas.microsoft.com/office/drawing/2014/main" id="{00000000-0008-0000-0800-000007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xdr:twoCellAnchor editAs="oneCell">
    <xdr:from>
      <xdr:col>1</xdr:col>
      <xdr:colOff>273050</xdr:colOff>
      <xdr:row>24</xdr:row>
      <xdr:rowOff>761799</xdr:rowOff>
    </xdr:from>
    <xdr:to>
      <xdr:col>2</xdr:col>
      <xdr:colOff>778255</xdr:colOff>
      <xdr:row>24</xdr:row>
      <xdr:rowOff>2203450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1"/>
        <a:srcRect t="59974" b="1441"/>
        <a:stretch/>
      </xdr:blipFill>
      <xdr:spPr>
        <a:xfrm>
          <a:off x="609600" y="5340149"/>
          <a:ext cx="2753105" cy="1441651"/>
        </a:xfrm>
        <a:prstGeom prst="rect">
          <a:avLst/>
        </a:prstGeom>
      </xdr:spPr>
    </xdr:pic>
    <xdr:clientData/>
  </xdr:twoCellAnchor>
  <xdr:twoCellAnchor editAs="oneCell">
    <xdr:from>
      <xdr:col>1</xdr:col>
      <xdr:colOff>254000</xdr:colOff>
      <xdr:row>14</xdr:row>
      <xdr:rowOff>95251</xdr:rowOff>
    </xdr:from>
    <xdr:to>
      <xdr:col>3</xdr:col>
      <xdr:colOff>41474</xdr:colOff>
      <xdr:row>24</xdr:row>
      <xdr:rowOff>590550</xdr:rowOff>
    </xdr:to>
    <xdr:pic>
      <xdr:nvPicPr>
        <xdr:cNvPr id="12" name="Grafik 11">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1"/>
        <a:srcRect t="2198" b="43424"/>
        <a:stretch/>
      </xdr:blipFill>
      <xdr:spPr>
        <a:xfrm>
          <a:off x="571500" y="3028951"/>
          <a:ext cx="2695774" cy="2146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27</xdr:row>
          <xdr:rowOff>38100</xdr:rowOff>
        </xdr:from>
        <xdr:to>
          <xdr:col>2</xdr:col>
          <xdr:colOff>825500</xdr:colOff>
          <xdr:row>27</xdr:row>
          <xdr:rowOff>228600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79375</xdr:colOff>
      <xdr:row>7</xdr:row>
      <xdr:rowOff>50800</xdr:rowOff>
    </xdr:from>
    <xdr:to>
      <xdr:col>6</xdr:col>
      <xdr:colOff>2238375</xdr:colOff>
      <xdr:row>24</xdr:row>
      <xdr:rowOff>914298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a:srcRect t="11451"/>
        <a:stretch/>
      </xdr:blipFill>
      <xdr:spPr>
        <a:xfrm>
          <a:off x="4651375" y="1816100"/>
          <a:ext cx="2159000" cy="3682898"/>
        </a:xfrm>
        <a:prstGeom prst="rect">
          <a:avLst/>
        </a:prstGeom>
      </xdr:spPr>
    </xdr:pic>
    <xdr:clientData/>
  </xdr:twoCellAnchor>
  <xdr:twoCellAnchor editAs="oneCell">
    <xdr:from>
      <xdr:col>6</xdr:col>
      <xdr:colOff>69850</xdr:colOff>
      <xdr:row>24</xdr:row>
      <xdr:rowOff>939801</xdr:rowOff>
    </xdr:from>
    <xdr:to>
      <xdr:col>6</xdr:col>
      <xdr:colOff>2229850</xdr:colOff>
      <xdr:row>27</xdr:row>
      <xdr:rowOff>219814</xdr:rowOff>
    </xdr:to>
    <xdr:pic>
      <xdr:nvPicPr>
        <xdr:cNvPr id="14" name="Grafik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3"/>
        <a:stretch>
          <a:fillRect/>
        </a:stretch>
      </xdr:blipFill>
      <xdr:spPr>
        <a:xfrm>
          <a:off x="4641850" y="5518151"/>
          <a:ext cx="2160000" cy="2201013"/>
        </a:xfrm>
        <a:prstGeom prst="rect">
          <a:avLst/>
        </a:prstGeom>
      </xdr:spPr>
    </xdr:pic>
    <xdr:clientData/>
  </xdr:twoCellAnchor>
  <xdr:twoCellAnchor editAs="oneCell">
    <xdr:from>
      <xdr:col>6</xdr:col>
      <xdr:colOff>53975</xdr:colOff>
      <xdr:row>27</xdr:row>
      <xdr:rowOff>215900</xdr:rowOff>
    </xdr:from>
    <xdr:to>
      <xdr:col>6</xdr:col>
      <xdr:colOff>2213975</xdr:colOff>
      <xdr:row>35</xdr:row>
      <xdr:rowOff>124068</xdr:rowOff>
    </xdr:to>
    <xdr:pic>
      <xdr:nvPicPr>
        <xdr:cNvPr id="15" name="Grafik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4"/>
        <a:stretch>
          <a:fillRect/>
        </a:stretch>
      </xdr:blipFill>
      <xdr:spPr>
        <a:xfrm>
          <a:off x="4625975" y="7715250"/>
          <a:ext cx="2160000" cy="2041768"/>
        </a:xfrm>
        <a:prstGeom prst="rect">
          <a:avLst/>
        </a:prstGeom>
      </xdr:spPr>
    </xdr:pic>
    <xdr:clientData/>
  </xdr:twoCellAnchor>
  <xdr:twoCellAnchor editAs="oneCell">
    <xdr:from>
      <xdr:col>1</xdr:col>
      <xdr:colOff>1651000</xdr:colOff>
      <xdr:row>34</xdr:row>
      <xdr:rowOff>323850</xdr:rowOff>
    </xdr:from>
    <xdr:to>
      <xdr:col>2</xdr:col>
      <xdr:colOff>830377</xdr:colOff>
      <xdr:row>36</xdr:row>
      <xdr:rowOff>25400</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stretch>
          <a:fillRect/>
        </a:stretch>
      </xdr:blipFill>
      <xdr:spPr>
        <a:xfrm>
          <a:off x="1987550" y="9582150"/>
          <a:ext cx="1427277" cy="406400"/>
        </a:xfrm>
        <a:prstGeom prst="rect">
          <a:avLst/>
        </a:prstGeom>
      </xdr:spPr>
    </xdr:pic>
    <xdr:clientData/>
  </xdr:twoCellAnchor>
  <xdr:twoCellAnchor editAs="oneCell">
    <xdr:from>
      <xdr:col>2</xdr:col>
      <xdr:colOff>829590</xdr:colOff>
      <xdr:row>31</xdr:row>
      <xdr:rowOff>44450</xdr:rowOff>
    </xdr:from>
    <xdr:to>
      <xdr:col>4</xdr:col>
      <xdr:colOff>466777</xdr:colOff>
      <xdr:row>36</xdr:row>
      <xdr:rowOff>291415</xdr:rowOff>
    </xdr:to>
    <xdr:pic>
      <xdr:nvPicPr>
        <xdr:cNvPr id="17" name="Grafik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a:stretch>
          <a:fillRect/>
        </a:stretch>
      </xdr:blipFill>
      <xdr:spPr>
        <a:xfrm>
          <a:off x="3414040" y="8521700"/>
          <a:ext cx="761137" cy="1732865"/>
        </a:xfrm>
        <a:prstGeom prst="rect">
          <a:avLst/>
        </a:prstGeom>
      </xdr:spPr>
    </xdr:pic>
    <xdr:clientData/>
  </xdr:twoCellAnchor>
  <xdr:twoCellAnchor editAs="oneCell">
    <xdr:from>
      <xdr:col>1</xdr:col>
      <xdr:colOff>63501</xdr:colOff>
      <xdr:row>31</xdr:row>
      <xdr:rowOff>49687</xdr:rowOff>
    </xdr:from>
    <xdr:to>
      <xdr:col>2</xdr:col>
      <xdr:colOff>4176</xdr:colOff>
      <xdr:row>33</xdr:row>
      <xdr:rowOff>196388</xdr:rowOff>
    </xdr:to>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7"/>
        <a:stretch>
          <a:fillRect/>
        </a:stretch>
      </xdr:blipFill>
      <xdr:spPr>
        <a:xfrm>
          <a:off x="400051" y="8526937"/>
          <a:ext cx="2160000" cy="667401"/>
        </a:xfrm>
        <a:prstGeom prst="rect">
          <a:avLst/>
        </a:prstGeom>
      </xdr:spPr>
    </xdr:pic>
    <xdr:clientData/>
  </xdr:twoCellAnchor>
  <xdr:twoCellAnchor editAs="oneCell">
    <xdr:from>
      <xdr:col>1</xdr:col>
      <xdr:colOff>57150</xdr:colOff>
      <xdr:row>33</xdr:row>
      <xdr:rowOff>183956</xdr:rowOff>
    </xdr:from>
    <xdr:to>
      <xdr:col>1</xdr:col>
      <xdr:colOff>2207625</xdr:colOff>
      <xdr:row>34</xdr:row>
      <xdr:rowOff>279650</xdr:rowOff>
    </xdr:to>
    <xdr:pic>
      <xdr:nvPicPr>
        <xdr:cNvPr id="19" name="Grafik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8"/>
        <a:stretch>
          <a:fillRect/>
        </a:stretch>
      </xdr:blipFill>
      <xdr:spPr>
        <a:xfrm>
          <a:off x="393700" y="9181906"/>
          <a:ext cx="2160000" cy="356044"/>
        </a:xfrm>
        <a:prstGeom prst="rect">
          <a:avLst/>
        </a:prstGeom>
      </xdr:spPr>
    </xdr:pic>
    <xdr:clientData/>
  </xdr:twoCellAnchor>
  <xdr:twoCellAnchor editAs="oneCell">
    <xdr:from>
      <xdr:col>6</xdr:col>
      <xdr:colOff>1289538</xdr:colOff>
      <xdr:row>35</xdr:row>
      <xdr:rowOff>307730</xdr:rowOff>
    </xdr:from>
    <xdr:to>
      <xdr:col>6</xdr:col>
      <xdr:colOff>2234712</xdr:colOff>
      <xdr:row>36</xdr:row>
      <xdr:rowOff>273460</xdr:rowOff>
    </xdr:to>
    <xdr:pic>
      <xdr:nvPicPr>
        <xdr:cNvPr id="20" name="Grafik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9"/>
        <a:stretch>
          <a:fillRect/>
        </a:stretch>
      </xdr:blipFill>
      <xdr:spPr>
        <a:xfrm>
          <a:off x="5693019" y="9847384"/>
          <a:ext cx="945174" cy="2881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380999</xdr:colOff>
      <xdr:row>0</xdr:row>
      <xdr:rowOff>364191</xdr:rowOff>
    </xdr:to>
    <xdr:grpSp>
      <xdr:nvGrpSpPr>
        <xdr:cNvPr id="3" name="Group 11">
          <a:extLst>
            <a:ext uri="{FF2B5EF4-FFF2-40B4-BE49-F238E27FC236}">
              <a16:creationId xmlns:a16="http://schemas.microsoft.com/office/drawing/2014/main" id="{00000000-0008-0000-0900-000003000000}"/>
            </a:ext>
          </a:extLst>
        </xdr:cNvPr>
        <xdr:cNvGrpSpPr>
          <a:grpSpLocks/>
        </xdr:cNvGrpSpPr>
      </xdr:nvGrpSpPr>
      <xdr:grpSpPr bwMode="auto">
        <a:xfrm>
          <a:off x="0" y="0"/>
          <a:ext cx="7329713" cy="364191"/>
          <a:chOff x="6" y="3"/>
          <a:chExt cx="625" cy="38"/>
        </a:xfrm>
      </xdr:grpSpPr>
      <xdr:grpSp>
        <xdr:nvGrpSpPr>
          <xdr:cNvPr id="4" name="Group 12">
            <a:extLst>
              <a:ext uri="{FF2B5EF4-FFF2-40B4-BE49-F238E27FC236}">
                <a16:creationId xmlns:a16="http://schemas.microsoft.com/office/drawing/2014/main" id="{00000000-0008-0000-0900-000004000000}"/>
              </a:ext>
            </a:extLst>
          </xdr:cNvPr>
          <xdr:cNvGrpSpPr>
            <a:grpSpLocks/>
          </xdr:cNvGrpSpPr>
        </xdr:nvGrpSpPr>
        <xdr:grpSpPr bwMode="auto">
          <a:xfrm>
            <a:off x="6" y="3"/>
            <a:ext cx="625" cy="38"/>
            <a:chOff x="20" y="3"/>
            <a:chExt cx="729" cy="42"/>
          </a:xfrm>
        </xdr:grpSpPr>
        <xdr:sp macro="" textlink="">
          <xdr:nvSpPr>
            <xdr:cNvPr id="8" name="Rectangle 13">
              <a:extLst>
                <a:ext uri="{FF2B5EF4-FFF2-40B4-BE49-F238E27FC236}">
                  <a16:creationId xmlns:a16="http://schemas.microsoft.com/office/drawing/2014/main" id="{00000000-0008-0000-0900-000008000000}"/>
                </a:ext>
              </a:extLst>
            </xdr:cNvPr>
            <xdr:cNvSpPr>
              <a:spLocks noChangeArrowheads="1"/>
            </xdr:cNvSpPr>
          </xdr:nvSpPr>
          <xdr:spPr bwMode="auto">
            <a:xfrm>
              <a:off x="20" y="3"/>
              <a:ext cx="729" cy="42"/>
            </a:xfrm>
            <a:prstGeom prst="rect">
              <a:avLst/>
            </a:prstGeom>
            <a:solidFill>
              <a:srgbClr val="EAEAEA"/>
            </a:solidFill>
            <a:ln>
              <a:noFill/>
            </a:ln>
            <a:extLst>
              <a:ext uri="{91240B29-F687-4F45-9708-019B960494DF}">
                <a14:hiddenLine xmlns:a14="http://schemas.microsoft.com/office/drawing/2010/main" w="12700">
                  <a:solidFill>
                    <a:srgbClr val="000000"/>
                  </a:solidFill>
                  <a:miter lim="800000"/>
                  <a:headEnd type="none" w="sm" len="sm"/>
                  <a:tailEnd type="none" w="sm" len="sm"/>
                </a14:hiddenLine>
              </a:ext>
            </a:extLst>
          </xdr:spPr>
        </xdr:sp>
        <xdr:sp macro="" textlink="">
          <xdr:nvSpPr>
            <xdr:cNvPr id="9" name="Rectangle 14">
              <a:extLst>
                <a:ext uri="{FF2B5EF4-FFF2-40B4-BE49-F238E27FC236}">
                  <a16:creationId xmlns:a16="http://schemas.microsoft.com/office/drawing/2014/main" id="{00000000-0008-0000-0900-000009000000}"/>
                </a:ext>
              </a:extLst>
            </xdr:cNvPr>
            <xdr:cNvSpPr>
              <a:spLocks noChangeArrowheads="1"/>
            </xdr:cNvSpPr>
          </xdr:nvSpPr>
          <xdr:spPr bwMode="auto">
            <a:xfrm>
              <a:off x="43" y="11"/>
              <a:ext cx="360" cy="23"/>
            </a:xfrm>
            <a:prstGeom prst="rect">
              <a:avLst/>
            </a:prstGeom>
            <a:noFill/>
            <a:ln w="12700">
              <a:noFill/>
              <a:miter lim="800000"/>
              <a:headEnd type="none" w="sm" len="sm"/>
              <a:tailEnd type="none" w="sm" len="sm"/>
            </a:ln>
            <a:effectLst/>
          </xdr:spPr>
          <xdr:txBody>
            <a:bodyPr vertOverflow="clip" wrap="square" lIns="91440" tIns="45720" rIns="91440" bIns="45720" anchor="t" upright="1"/>
            <a:lstStyle/>
            <a:p>
              <a:pPr algn="l" rtl="0">
                <a:lnSpc>
                  <a:spcPts val="1000"/>
                </a:lnSpc>
                <a:defRPr sz="1000"/>
              </a:pPr>
              <a:r>
                <a:rPr lang="da-DK" sz="800" b="0" i="0" strike="noStrike">
                  <a:solidFill>
                    <a:srgbClr val="C0C0C0"/>
                  </a:solidFill>
                  <a:latin typeface="Arial"/>
                  <a:cs typeface="Arial"/>
                </a:rPr>
                <a:t>lindab </a:t>
              </a:r>
              <a:r>
                <a:rPr lang="da-DK" sz="800" b="0" i="0" strike="noStrike">
                  <a:solidFill>
                    <a:srgbClr val="C0C0C0"/>
                  </a:solidFill>
                  <a:latin typeface="Arial Black"/>
                </a:rPr>
                <a:t>|</a:t>
              </a:r>
              <a:r>
                <a:rPr lang="da-DK" sz="800" b="0" i="0" strike="noStrike">
                  <a:solidFill>
                    <a:srgbClr val="C0C0FF"/>
                  </a:solidFill>
                  <a:latin typeface="Arial"/>
                  <a:cs typeface="Arial"/>
                </a:rPr>
                <a:t>  comfort</a:t>
              </a:r>
              <a:endParaRPr lang="da-DK" sz="800" b="0" i="0" strike="noStrike">
                <a:solidFill>
                  <a:srgbClr val="666699"/>
                </a:solidFill>
                <a:latin typeface="Arial"/>
                <a:cs typeface="Arial"/>
              </a:endParaRPr>
            </a:p>
            <a:p>
              <a:pPr algn="l" rtl="0">
                <a:lnSpc>
                  <a:spcPts val="800"/>
                </a:lnSpc>
                <a:defRPr sz="1000"/>
              </a:pPr>
              <a:endParaRPr lang="da-DK" sz="800" b="0" i="0" strike="noStrike">
                <a:solidFill>
                  <a:srgbClr val="666699"/>
                </a:solidFill>
                <a:latin typeface="Arial"/>
                <a:cs typeface="Arial"/>
              </a:endParaRPr>
            </a:p>
          </xdr:txBody>
        </xdr:sp>
      </xdr:grpSp>
      <xdr:sp macro="" textlink="">
        <xdr:nvSpPr>
          <xdr:cNvPr id="5" name="Oval 15">
            <a:extLst>
              <a:ext uri="{FF2B5EF4-FFF2-40B4-BE49-F238E27FC236}">
                <a16:creationId xmlns:a16="http://schemas.microsoft.com/office/drawing/2014/main" id="{00000000-0008-0000-0900-000005000000}"/>
              </a:ext>
            </a:extLst>
          </xdr:cNvPr>
          <xdr:cNvSpPr>
            <a:spLocks noChangeArrowheads="1"/>
          </xdr:cNvSpPr>
        </xdr:nvSpPr>
        <xdr:spPr bwMode="auto">
          <a:xfrm>
            <a:off x="572" y="10"/>
            <a:ext cx="22" cy="22"/>
          </a:xfrm>
          <a:prstGeom prst="ellipse">
            <a:avLst/>
          </a:prstGeom>
          <a:solidFill>
            <a:srgbClr val="B7B9BB"/>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6" name="Oval 16">
            <a:extLst>
              <a:ext uri="{FF2B5EF4-FFF2-40B4-BE49-F238E27FC236}">
                <a16:creationId xmlns:a16="http://schemas.microsoft.com/office/drawing/2014/main" id="{00000000-0008-0000-0900-000006000000}"/>
              </a:ext>
            </a:extLst>
          </xdr:cNvPr>
          <xdr:cNvSpPr>
            <a:spLocks noChangeArrowheads="1"/>
          </xdr:cNvSpPr>
        </xdr:nvSpPr>
        <xdr:spPr bwMode="auto">
          <a:xfrm>
            <a:off x="597" y="10"/>
            <a:ext cx="23" cy="22"/>
          </a:xfrm>
          <a:prstGeom prst="ellipse">
            <a:avLst/>
          </a:prstGeom>
          <a:solidFill>
            <a:srgbClr val="7B89C5"/>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sp macro="" textlink="">
        <xdr:nvSpPr>
          <xdr:cNvPr id="7" name="Oval 17">
            <a:extLst>
              <a:ext uri="{FF2B5EF4-FFF2-40B4-BE49-F238E27FC236}">
                <a16:creationId xmlns:a16="http://schemas.microsoft.com/office/drawing/2014/main" id="{00000000-0008-0000-0900-000007000000}"/>
              </a:ext>
            </a:extLst>
          </xdr:cNvPr>
          <xdr:cNvSpPr>
            <a:spLocks noChangeArrowheads="1"/>
          </xdr:cNvSpPr>
        </xdr:nvSpPr>
        <xdr:spPr bwMode="auto">
          <a:xfrm>
            <a:off x="545" y="10"/>
            <a:ext cx="23" cy="22"/>
          </a:xfrm>
          <a:prstGeom prst="ellipse">
            <a:avLst/>
          </a:prstGeom>
          <a:solidFill>
            <a:srgbClr val="CDCFD1"/>
          </a:solidFill>
          <a:ln>
            <a:noFill/>
          </a:ln>
          <a:extLst>
            <a:ext uri="{91240B29-F687-4F45-9708-019B960494DF}">
              <a14:hiddenLine xmlns:a14="http://schemas.microsoft.com/office/drawing/2010/main" w="12700">
                <a:solidFill>
                  <a:srgbClr val="000000"/>
                </a:solidFill>
                <a:round/>
                <a:headEnd type="none" w="sm" len="sm"/>
                <a:tailEnd type="none" w="sm" len="sm"/>
              </a14:hiddenLine>
            </a:ext>
          </a:extLst>
        </xdr:spPr>
      </xdr:sp>
    </xdr:grpSp>
    <xdr:clientData/>
  </xdr:twoCellAnchor>
  <xdr:twoCellAnchor editAs="oneCell">
    <xdr:from>
      <xdr:col>1</xdr:col>
      <xdr:colOff>139571</xdr:colOff>
      <xdr:row>2</xdr:row>
      <xdr:rowOff>148167</xdr:rowOff>
    </xdr:from>
    <xdr:to>
      <xdr:col>3</xdr:col>
      <xdr:colOff>0</xdr:colOff>
      <xdr:row>7</xdr:row>
      <xdr:rowOff>131874</xdr:rowOff>
    </xdr:to>
    <xdr:pic>
      <xdr:nvPicPr>
        <xdr:cNvPr id="21" name="Grafik 20">
          <a:hlinkClick xmlns:r="http://schemas.openxmlformats.org/officeDocument/2006/relationships" r:id="rId1"/>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2"/>
        <a:srcRect l="19756" t="2703" r="20624" b="44456"/>
        <a:stretch/>
      </xdr:blipFill>
      <xdr:spPr>
        <a:xfrm>
          <a:off x="520571" y="714375"/>
          <a:ext cx="622429" cy="803916"/>
        </a:xfrm>
        <a:prstGeom prst="rect">
          <a:avLst/>
        </a:prstGeom>
      </xdr:spPr>
    </xdr:pic>
    <xdr:clientData/>
  </xdr:twoCellAnchor>
  <xdr:twoCellAnchor editAs="oneCell">
    <xdr:from>
      <xdr:col>1</xdr:col>
      <xdr:colOff>105602</xdr:colOff>
      <xdr:row>11</xdr:row>
      <xdr:rowOff>36717</xdr:rowOff>
    </xdr:from>
    <xdr:to>
      <xdr:col>3</xdr:col>
      <xdr:colOff>244710</xdr:colOff>
      <xdr:row>15</xdr:row>
      <xdr:rowOff>132291</xdr:rowOff>
    </xdr:to>
    <xdr:pic>
      <xdr:nvPicPr>
        <xdr:cNvPr id="22" name="Grafik 21">
          <a:hlinkClick xmlns:r="http://schemas.openxmlformats.org/officeDocument/2006/relationships" r:id="rId3"/>
          <a:extLst>
            <a:ext uri="{FF2B5EF4-FFF2-40B4-BE49-F238E27FC236}">
              <a16:creationId xmlns:a16="http://schemas.microsoft.com/office/drawing/2014/main" id="{00000000-0008-0000-0900-000016000000}"/>
            </a:ext>
          </a:extLst>
        </xdr:cNvPr>
        <xdr:cNvPicPr>
          <a:picLocks noChangeAspect="1"/>
        </xdr:cNvPicPr>
      </xdr:nvPicPr>
      <xdr:blipFill rotWithShape="1">
        <a:blip xmlns:r="http://schemas.openxmlformats.org/officeDocument/2006/relationships" r:embed="rId4"/>
        <a:srcRect l="7820" t="5334" r="7227" b="42134"/>
        <a:stretch/>
      </xdr:blipFill>
      <xdr:spPr>
        <a:xfrm>
          <a:off x="486602" y="2079300"/>
          <a:ext cx="901108" cy="751741"/>
        </a:xfrm>
        <a:prstGeom prst="rect">
          <a:avLst/>
        </a:prstGeom>
      </xdr:spPr>
    </xdr:pic>
    <xdr:clientData/>
  </xdr:twoCellAnchor>
  <xdr:twoCellAnchor editAs="oneCell">
    <xdr:from>
      <xdr:col>9</xdr:col>
      <xdr:colOff>253946</xdr:colOff>
      <xdr:row>3</xdr:row>
      <xdr:rowOff>14738</xdr:rowOff>
    </xdr:from>
    <xdr:to>
      <xdr:col>11</xdr:col>
      <xdr:colOff>31750</xdr:colOff>
      <xdr:row>7</xdr:row>
      <xdr:rowOff>86509</xdr:rowOff>
    </xdr:to>
    <xdr:pic>
      <xdr:nvPicPr>
        <xdr:cNvPr id="23" name="Grafik 22" descr="http://www.lindab.com/sitecollectionimages/products/tgfv.jpg">
          <a:hlinkClick xmlns:r="http://schemas.openxmlformats.org/officeDocument/2006/relationships" r:id="rId5"/>
          <a:extLst>
            <a:ext uri="{FF2B5EF4-FFF2-40B4-BE49-F238E27FC236}">
              <a16:creationId xmlns:a16="http://schemas.microsoft.com/office/drawing/2014/main" id="{00000000-0008-0000-0900-000017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37" t="19031" r="40345" b="8798"/>
        <a:stretch/>
      </xdr:blipFill>
      <xdr:spPr bwMode="auto">
        <a:xfrm>
          <a:off x="3672363" y="744988"/>
          <a:ext cx="539804" cy="727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226220</xdr:colOff>
      <xdr:row>10</xdr:row>
      <xdr:rowOff>71438</xdr:rowOff>
    </xdr:from>
    <xdr:to>
      <xdr:col>15</xdr:col>
      <xdr:colOff>212390</xdr:colOff>
      <xdr:row>15</xdr:row>
      <xdr:rowOff>95249</xdr:rowOff>
    </xdr:to>
    <xdr:pic>
      <xdr:nvPicPr>
        <xdr:cNvPr id="24" name="Grafik 23">
          <a:hlinkClick xmlns:r="http://schemas.openxmlformats.org/officeDocument/2006/relationships" r:id="rId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8"/>
        <a:stretch>
          <a:fillRect/>
        </a:stretch>
      </xdr:blipFill>
      <xdr:spPr>
        <a:xfrm>
          <a:off x="4786314" y="1916907"/>
          <a:ext cx="1129170" cy="827483"/>
        </a:xfrm>
        <a:prstGeom prst="rect">
          <a:avLst/>
        </a:prstGeom>
      </xdr:spPr>
    </xdr:pic>
    <xdr:clientData/>
  </xdr:twoCellAnchor>
  <xdr:twoCellAnchor editAs="oneCell">
    <xdr:from>
      <xdr:col>9</xdr:col>
      <xdr:colOff>275167</xdr:colOff>
      <xdr:row>11</xdr:row>
      <xdr:rowOff>58210</xdr:rowOff>
    </xdr:from>
    <xdr:to>
      <xdr:col>12</xdr:col>
      <xdr:colOff>31750</xdr:colOff>
      <xdr:row>15</xdr:row>
      <xdr:rowOff>59092</xdr:rowOff>
    </xdr:to>
    <xdr:pic>
      <xdr:nvPicPr>
        <xdr:cNvPr id="25" name="Grafik 24" descr="http://www.lindab.com/SiteCollectionImages/Products/QFDSVZ.jpg">
          <a:hlinkClick xmlns:r="http://schemas.openxmlformats.org/officeDocument/2006/relationships" r:id="rId7"/>
          <a:extLst>
            <a:ext uri="{FF2B5EF4-FFF2-40B4-BE49-F238E27FC236}">
              <a16:creationId xmlns:a16="http://schemas.microsoft.com/office/drawing/2014/main" id="{00000000-0008-0000-0900-00001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739" t="18145" r="3720" b="15098"/>
        <a:stretch/>
      </xdr:blipFill>
      <xdr:spPr bwMode="auto">
        <a:xfrm>
          <a:off x="3693584" y="2100793"/>
          <a:ext cx="899583" cy="657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153458</xdr:colOff>
      <xdr:row>19</xdr:row>
      <xdr:rowOff>105831</xdr:rowOff>
    </xdr:from>
    <xdr:to>
      <xdr:col>11</xdr:col>
      <xdr:colOff>283444</xdr:colOff>
      <xdr:row>23</xdr:row>
      <xdr:rowOff>153458</xdr:rowOff>
    </xdr:to>
    <xdr:pic>
      <xdr:nvPicPr>
        <xdr:cNvPr id="26" name="Grafik 25" descr="http://www.lindab.com/SiteCollectionImages/Products/QDDFI.jpg">
          <a:hlinkClick xmlns:r="http://schemas.openxmlformats.org/officeDocument/2006/relationships" r:id="rId10"/>
          <a:extLst>
            <a:ext uri="{FF2B5EF4-FFF2-40B4-BE49-F238E27FC236}">
              <a16:creationId xmlns:a16="http://schemas.microsoft.com/office/drawing/2014/main" id="{00000000-0008-0000-0900-00001A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755" t="12081" b="12960"/>
        <a:stretch/>
      </xdr:blipFill>
      <xdr:spPr bwMode="auto">
        <a:xfrm>
          <a:off x="3571875" y="3460748"/>
          <a:ext cx="891986" cy="703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116416</xdr:colOff>
      <xdr:row>18</xdr:row>
      <xdr:rowOff>159153</xdr:rowOff>
    </xdr:from>
    <xdr:to>
      <xdr:col>3</xdr:col>
      <xdr:colOff>74084</xdr:colOff>
      <xdr:row>23</xdr:row>
      <xdr:rowOff>65616</xdr:rowOff>
    </xdr:to>
    <xdr:pic>
      <xdr:nvPicPr>
        <xdr:cNvPr id="27" name="Grafik 26" descr="http://www.lindab.com/sitecollectionimages/products/mgl.jpg">
          <a:hlinkClick xmlns:r="http://schemas.openxmlformats.org/officeDocument/2006/relationships" r:id="rId12"/>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97416" y="3350028"/>
          <a:ext cx="719668" cy="726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190499</xdr:colOff>
      <xdr:row>18</xdr:row>
      <xdr:rowOff>61046</xdr:rowOff>
    </xdr:from>
    <xdr:to>
      <xdr:col>15</xdr:col>
      <xdr:colOff>217087</xdr:colOff>
      <xdr:row>23</xdr:row>
      <xdr:rowOff>95250</xdr:rowOff>
    </xdr:to>
    <xdr:pic>
      <xdr:nvPicPr>
        <xdr:cNvPr id="28" name="Grafik 27">
          <a:hlinkClick xmlns:r="http://schemas.openxmlformats.org/officeDocument/2006/relationships" r:id="rId10"/>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4"/>
        <a:stretch>
          <a:fillRect/>
        </a:stretch>
      </xdr:blipFill>
      <xdr:spPr>
        <a:xfrm>
          <a:off x="4751916" y="3251921"/>
          <a:ext cx="1169588" cy="854412"/>
        </a:xfrm>
        <a:prstGeom prst="rect">
          <a:avLst/>
        </a:prstGeom>
      </xdr:spPr>
    </xdr:pic>
    <xdr:clientData/>
  </xdr:twoCellAnchor>
  <xdr:twoCellAnchor editAs="oneCell">
    <xdr:from>
      <xdr:col>13</xdr:col>
      <xdr:colOff>164042</xdr:colOff>
      <xdr:row>27</xdr:row>
      <xdr:rowOff>70440</xdr:rowOff>
    </xdr:from>
    <xdr:to>
      <xdr:col>15</xdr:col>
      <xdr:colOff>195793</xdr:colOff>
      <xdr:row>29</xdr:row>
      <xdr:rowOff>158751</xdr:rowOff>
    </xdr:to>
    <xdr:pic>
      <xdr:nvPicPr>
        <xdr:cNvPr id="30" name="Grafik 29" descr="http://www.lindab.com/sitecollectionimages/products/wkr.jpg">
          <a:hlinkClick xmlns:r="http://schemas.openxmlformats.org/officeDocument/2006/relationships" r:id="rId15"/>
          <a:extLst>
            <a:ext uri="{FF2B5EF4-FFF2-40B4-BE49-F238E27FC236}">
              <a16:creationId xmlns:a16="http://schemas.microsoft.com/office/drawing/2014/main" id="{00000000-0008-0000-0900-00001E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564" t="24825" r="3259" b="26740"/>
        <a:stretch/>
      </xdr:blipFill>
      <xdr:spPr bwMode="auto">
        <a:xfrm>
          <a:off x="5106459" y="4737690"/>
          <a:ext cx="793751" cy="416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275167</xdr:colOff>
      <xdr:row>35</xdr:row>
      <xdr:rowOff>79374</xdr:rowOff>
    </xdr:from>
    <xdr:to>
      <xdr:col>5</xdr:col>
      <xdr:colOff>59003</xdr:colOff>
      <xdr:row>40</xdr:row>
      <xdr:rowOff>58208</xdr:rowOff>
    </xdr:to>
    <xdr:pic>
      <xdr:nvPicPr>
        <xdr:cNvPr id="32" name="Grafik 31" descr="http://www.lindab.com/sitecollectionimages/products/vhing.jpg">
          <a:hlinkClick xmlns:r="http://schemas.openxmlformats.org/officeDocument/2006/relationships" r:id="rId17"/>
          <a:extLst>
            <a:ext uri="{FF2B5EF4-FFF2-40B4-BE49-F238E27FC236}">
              <a16:creationId xmlns:a16="http://schemas.microsoft.com/office/drawing/2014/main" id="{00000000-0008-0000-0900-000020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5195" t="19935" r="4346" b="25316"/>
        <a:stretch/>
      </xdr:blipFill>
      <xdr:spPr bwMode="auto">
        <a:xfrm>
          <a:off x="656167" y="6069541"/>
          <a:ext cx="1307836" cy="799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26</xdr:row>
      <xdr:rowOff>146378</xdr:rowOff>
    </xdr:from>
    <xdr:to>
      <xdr:col>11</xdr:col>
      <xdr:colOff>59267</xdr:colOff>
      <xdr:row>30</xdr:row>
      <xdr:rowOff>9785</xdr:rowOff>
    </xdr:to>
    <xdr:pic>
      <xdr:nvPicPr>
        <xdr:cNvPr id="33" name="Grafik 32">
          <a:hlinkClick xmlns:r="http://schemas.openxmlformats.org/officeDocument/2006/relationships" r:id="rId19"/>
          <a:extLst>
            <a:ext uri="{FF2B5EF4-FFF2-40B4-BE49-F238E27FC236}">
              <a16:creationId xmlns:a16="http://schemas.microsoft.com/office/drawing/2014/main" id="{00000000-0008-0000-0900-000021000000}"/>
            </a:ext>
          </a:extLst>
        </xdr:cNvPr>
        <xdr:cNvPicPr>
          <a:picLocks noChangeAspect="1"/>
        </xdr:cNvPicPr>
      </xdr:nvPicPr>
      <xdr:blipFill rotWithShape="1">
        <a:blip xmlns:r="http://schemas.openxmlformats.org/officeDocument/2006/relationships" r:embed="rId20"/>
        <a:srcRect l="21950" t="8026" r="17685" b="32149"/>
        <a:stretch/>
      </xdr:blipFill>
      <xdr:spPr>
        <a:xfrm>
          <a:off x="3751792" y="4649586"/>
          <a:ext cx="487892" cy="519574"/>
        </a:xfrm>
        <a:prstGeom prst="rect">
          <a:avLst/>
        </a:prstGeom>
      </xdr:spPr>
    </xdr:pic>
    <xdr:clientData/>
  </xdr:twoCellAnchor>
  <xdr:twoCellAnchor editAs="oneCell">
    <xdr:from>
      <xdr:col>11</xdr:col>
      <xdr:colOff>177751</xdr:colOff>
      <xdr:row>34</xdr:row>
      <xdr:rowOff>132290</xdr:rowOff>
    </xdr:from>
    <xdr:to>
      <xdr:col>15</xdr:col>
      <xdr:colOff>185207</xdr:colOff>
      <xdr:row>40</xdr:row>
      <xdr:rowOff>105689</xdr:rowOff>
    </xdr:to>
    <xdr:pic>
      <xdr:nvPicPr>
        <xdr:cNvPr id="34" name="Grafik 33">
          <a:hlinkClick xmlns:r="http://schemas.openxmlformats.org/officeDocument/2006/relationships" r:id="rId17"/>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1"/>
        <a:stretch>
          <a:fillRect/>
        </a:stretch>
      </xdr:blipFill>
      <xdr:spPr>
        <a:xfrm>
          <a:off x="4358168" y="5958415"/>
          <a:ext cx="1531456" cy="957649"/>
        </a:xfrm>
        <a:prstGeom prst="rect">
          <a:avLst/>
        </a:prstGeom>
      </xdr:spPr>
    </xdr:pic>
    <xdr:clientData/>
  </xdr:twoCellAnchor>
  <xdr:twoCellAnchor editAs="oneCell">
    <xdr:from>
      <xdr:col>6</xdr:col>
      <xdr:colOff>359833</xdr:colOff>
      <xdr:row>34</xdr:row>
      <xdr:rowOff>132292</xdr:rowOff>
    </xdr:from>
    <xdr:to>
      <xdr:col>11</xdr:col>
      <xdr:colOff>4465</xdr:colOff>
      <xdr:row>40</xdr:row>
      <xdr:rowOff>37041</xdr:rowOff>
    </xdr:to>
    <xdr:pic>
      <xdr:nvPicPr>
        <xdr:cNvPr id="35" name="Grafik 34">
          <a:hlinkClick xmlns:r="http://schemas.openxmlformats.org/officeDocument/2006/relationships" r:id="rId17"/>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2"/>
        <a:stretch>
          <a:fillRect/>
        </a:stretch>
      </xdr:blipFill>
      <xdr:spPr>
        <a:xfrm>
          <a:off x="2635250" y="5958417"/>
          <a:ext cx="1549632" cy="888999"/>
        </a:xfrm>
        <a:prstGeom prst="rect">
          <a:avLst/>
        </a:prstGeom>
      </xdr:spPr>
    </xdr:pic>
    <xdr:clientData/>
  </xdr:twoCellAnchor>
  <xdr:twoCellAnchor editAs="oneCell">
    <xdr:from>
      <xdr:col>3</xdr:col>
      <xdr:colOff>116416</xdr:colOff>
      <xdr:row>19</xdr:row>
      <xdr:rowOff>52916</xdr:rowOff>
    </xdr:from>
    <xdr:to>
      <xdr:col>7</xdr:col>
      <xdr:colOff>269008</xdr:colOff>
      <xdr:row>23</xdr:row>
      <xdr:rowOff>15875</xdr:rowOff>
    </xdr:to>
    <xdr:pic>
      <xdr:nvPicPr>
        <xdr:cNvPr id="36" name="Grafik 35">
          <a:hlinkClick xmlns:r="http://schemas.openxmlformats.org/officeDocument/2006/relationships" r:id="rId12"/>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3"/>
        <a:stretch>
          <a:fillRect/>
        </a:stretch>
      </xdr:blipFill>
      <xdr:spPr>
        <a:xfrm>
          <a:off x="1259416" y="3407833"/>
          <a:ext cx="1666009" cy="619125"/>
        </a:xfrm>
        <a:prstGeom prst="rect">
          <a:avLst/>
        </a:prstGeom>
      </xdr:spPr>
    </xdr:pic>
    <xdr:clientData/>
  </xdr:twoCellAnchor>
  <xdr:twoCellAnchor editAs="oneCell">
    <xdr:from>
      <xdr:col>1</xdr:col>
      <xdr:colOff>26460</xdr:colOff>
      <xdr:row>27</xdr:row>
      <xdr:rowOff>89958</xdr:rowOff>
    </xdr:from>
    <xdr:to>
      <xdr:col>3</xdr:col>
      <xdr:colOff>166144</xdr:colOff>
      <xdr:row>31</xdr:row>
      <xdr:rowOff>21166</xdr:rowOff>
    </xdr:to>
    <xdr:pic>
      <xdr:nvPicPr>
        <xdr:cNvPr id="29" name="Grafik 28" descr="http://www.lindab.com/sitecollectionimages/products/mg.jpg">
          <a:hlinkClick xmlns:r="http://schemas.openxmlformats.org/officeDocument/2006/relationships" r:id="rId24"/>
          <a:extLst>
            <a:ext uri="{FF2B5EF4-FFF2-40B4-BE49-F238E27FC236}">
              <a16:creationId xmlns:a16="http://schemas.microsoft.com/office/drawing/2014/main" id="{00000000-0008-0000-0900-00001D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5555" t="25482" r="6388" b="17631"/>
        <a:stretch/>
      </xdr:blipFill>
      <xdr:spPr bwMode="auto">
        <a:xfrm>
          <a:off x="407460" y="4757208"/>
          <a:ext cx="901684"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27</xdr:row>
      <xdr:rowOff>5292</xdr:rowOff>
    </xdr:from>
    <xdr:to>
      <xdr:col>7</xdr:col>
      <xdr:colOff>328083</xdr:colOff>
      <xdr:row>31</xdr:row>
      <xdr:rowOff>84803</xdr:rowOff>
    </xdr:to>
    <xdr:pic>
      <xdr:nvPicPr>
        <xdr:cNvPr id="2" name="Grafik 1">
          <a:hlinkClick xmlns:r="http://schemas.openxmlformats.org/officeDocument/2006/relationships" r:id="rId2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6"/>
        <a:stretch>
          <a:fillRect/>
        </a:stretch>
      </xdr:blipFill>
      <xdr:spPr>
        <a:xfrm>
          <a:off x="1333501" y="4672542"/>
          <a:ext cx="1650999" cy="735678"/>
        </a:xfrm>
        <a:prstGeom prst="rect">
          <a:avLst/>
        </a:prstGeom>
      </xdr:spPr>
    </xdr:pic>
    <xdr:clientData/>
  </xdr:twoCellAnchor>
  <xdr:twoCellAnchor editAs="oneCell">
    <xdr:from>
      <xdr:col>9</xdr:col>
      <xdr:colOff>31750</xdr:colOff>
      <xdr:row>30</xdr:row>
      <xdr:rowOff>5239</xdr:rowOff>
    </xdr:from>
    <xdr:to>
      <xdr:col>11</xdr:col>
      <xdr:colOff>359833</xdr:colOff>
      <xdr:row>31</xdr:row>
      <xdr:rowOff>141602</xdr:rowOff>
    </xdr:to>
    <xdr:pic>
      <xdr:nvPicPr>
        <xdr:cNvPr id="37" name="Grafik 36">
          <a:hlinkClick xmlns:r="http://schemas.openxmlformats.org/officeDocument/2006/relationships" r:id="rId19"/>
          <a:extLst>
            <a:ext uri="{FF2B5EF4-FFF2-40B4-BE49-F238E27FC236}">
              <a16:creationId xmlns:a16="http://schemas.microsoft.com/office/drawing/2014/main" id="{00000000-0008-0000-0900-000025000000}"/>
            </a:ext>
          </a:extLst>
        </xdr:cNvPr>
        <xdr:cNvPicPr>
          <a:picLocks noChangeAspect="1"/>
        </xdr:cNvPicPr>
      </xdr:nvPicPr>
      <xdr:blipFill rotWithShape="1">
        <a:blip xmlns:r="http://schemas.openxmlformats.org/officeDocument/2006/relationships" r:embed="rId20"/>
        <a:srcRect t="75146"/>
        <a:stretch/>
      </xdr:blipFill>
      <xdr:spPr>
        <a:xfrm>
          <a:off x="3450167" y="5164614"/>
          <a:ext cx="1090083" cy="300405"/>
        </a:xfrm>
        <a:prstGeom prst="rect">
          <a:avLst/>
        </a:prstGeom>
      </xdr:spPr>
    </xdr:pic>
    <xdr:clientData/>
  </xdr:twoCellAnchor>
  <xdr:twoCellAnchor editAs="oneCell">
    <xdr:from>
      <xdr:col>13</xdr:col>
      <xdr:colOff>15875</xdr:colOff>
      <xdr:row>30</xdr:row>
      <xdr:rowOff>104262</xdr:rowOff>
    </xdr:from>
    <xdr:to>
      <xdr:col>15</xdr:col>
      <xdr:colOff>369875</xdr:colOff>
      <xdr:row>31</xdr:row>
      <xdr:rowOff>136933</xdr:rowOff>
    </xdr:to>
    <xdr:pic>
      <xdr:nvPicPr>
        <xdr:cNvPr id="39" name="Grafik 38">
          <a:hlinkClick xmlns:r="http://schemas.openxmlformats.org/officeDocument/2006/relationships" r:id="rId15"/>
          <a:extLst>
            <a:ext uri="{FF2B5EF4-FFF2-40B4-BE49-F238E27FC236}">
              <a16:creationId xmlns:a16="http://schemas.microsoft.com/office/drawing/2014/main" id="{00000000-0008-0000-0900-000027000000}"/>
            </a:ext>
          </a:extLst>
        </xdr:cNvPr>
        <xdr:cNvPicPr>
          <a:picLocks noChangeAspect="1"/>
        </xdr:cNvPicPr>
      </xdr:nvPicPr>
      <xdr:blipFill rotWithShape="1">
        <a:blip xmlns:r="http://schemas.openxmlformats.org/officeDocument/2006/relationships" r:embed="rId27"/>
        <a:srcRect t="82858"/>
        <a:stretch/>
      </xdr:blipFill>
      <xdr:spPr>
        <a:xfrm>
          <a:off x="4958292" y="5263637"/>
          <a:ext cx="1116000" cy="196713"/>
        </a:xfrm>
        <a:prstGeom prst="rect">
          <a:avLst/>
        </a:prstGeom>
      </xdr:spPr>
    </xdr:pic>
    <xdr:clientData/>
  </xdr:twoCellAnchor>
  <xdr:twoCellAnchor editAs="oneCell">
    <xdr:from>
      <xdr:col>3</xdr:col>
      <xdr:colOff>322792</xdr:colOff>
      <xdr:row>11</xdr:row>
      <xdr:rowOff>38020</xdr:rowOff>
    </xdr:from>
    <xdr:to>
      <xdr:col>7</xdr:col>
      <xdr:colOff>248085</xdr:colOff>
      <xdr:row>15</xdr:row>
      <xdr:rowOff>111446</xdr:rowOff>
    </xdr:to>
    <xdr:pic>
      <xdr:nvPicPr>
        <xdr:cNvPr id="40" name="Grafik 39">
          <a:hlinkClick xmlns:r="http://schemas.openxmlformats.org/officeDocument/2006/relationships" r:id="rId3"/>
          <a:extLst>
            <a:ext uri="{FF2B5EF4-FFF2-40B4-BE49-F238E27FC236}">
              <a16:creationId xmlns:a16="http://schemas.microsoft.com/office/drawing/2014/main" id="{00000000-0008-0000-0900-000028000000}"/>
            </a:ext>
          </a:extLst>
        </xdr:cNvPr>
        <xdr:cNvPicPr>
          <a:picLocks noChangeAspect="1"/>
        </xdr:cNvPicPr>
      </xdr:nvPicPr>
      <xdr:blipFill rotWithShape="1">
        <a:blip xmlns:r="http://schemas.openxmlformats.org/officeDocument/2006/relationships" r:embed="rId4"/>
        <a:srcRect t="61955"/>
        <a:stretch/>
      </xdr:blipFill>
      <xdr:spPr>
        <a:xfrm>
          <a:off x="1465792" y="2080603"/>
          <a:ext cx="1438710" cy="729593"/>
        </a:xfrm>
        <a:prstGeom prst="rect">
          <a:avLst/>
        </a:prstGeom>
      </xdr:spPr>
    </xdr:pic>
    <xdr:clientData/>
  </xdr:twoCellAnchor>
  <xdr:twoCellAnchor editAs="oneCell">
    <xdr:from>
      <xdr:col>4</xdr:col>
      <xdr:colOff>111125</xdr:colOff>
      <xdr:row>2</xdr:row>
      <xdr:rowOff>76518</xdr:rowOff>
    </xdr:from>
    <xdr:to>
      <xdr:col>7</xdr:col>
      <xdr:colOff>286454</xdr:colOff>
      <xdr:row>7</xdr:row>
      <xdr:rowOff>57245</xdr:rowOff>
    </xdr:to>
    <xdr:pic>
      <xdr:nvPicPr>
        <xdr:cNvPr id="41" name="Grafik 40">
          <a:hlinkClick xmlns:r="http://schemas.openxmlformats.org/officeDocument/2006/relationships" r:id="rId1"/>
          <a:extLst>
            <a:ext uri="{FF2B5EF4-FFF2-40B4-BE49-F238E27FC236}">
              <a16:creationId xmlns:a16="http://schemas.microsoft.com/office/drawing/2014/main" id="{00000000-0008-0000-0900-000029000000}"/>
            </a:ext>
          </a:extLst>
        </xdr:cNvPr>
        <xdr:cNvPicPr>
          <a:picLocks noChangeAspect="1"/>
        </xdr:cNvPicPr>
      </xdr:nvPicPr>
      <xdr:blipFill rotWithShape="1">
        <a:blip xmlns:r="http://schemas.openxmlformats.org/officeDocument/2006/relationships" r:embed="rId2"/>
        <a:srcRect t="57333"/>
        <a:stretch/>
      </xdr:blipFill>
      <xdr:spPr>
        <a:xfrm>
          <a:off x="1635125" y="642726"/>
          <a:ext cx="1307746" cy="800936"/>
        </a:xfrm>
        <a:prstGeom prst="rect">
          <a:avLst/>
        </a:prstGeom>
      </xdr:spPr>
    </xdr:pic>
    <xdr:clientData/>
  </xdr:twoCellAnchor>
  <xdr:twoCellAnchor editAs="oneCell">
    <xdr:from>
      <xdr:col>12</xdr:col>
      <xdr:colOff>79053</xdr:colOff>
      <xdr:row>2</xdr:row>
      <xdr:rowOff>52917</xdr:rowOff>
    </xdr:from>
    <xdr:to>
      <xdr:col>15</xdr:col>
      <xdr:colOff>150560</xdr:colOff>
      <xdr:row>7</xdr:row>
      <xdr:rowOff>111125</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8"/>
        <a:stretch>
          <a:fillRect/>
        </a:stretch>
      </xdr:blipFill>
      <xdr:spPr>
        <a:xfrm>
          <a:off x="4640470" y="619125"/>
          <a:ext cx="1214507" cy="878417"/>
        </a:xfrm>
        <a:prstGeom prst="rect">
          <a:avLst/>
        </a:prstGeom>
      </xdr:spPr>
    </xdr:pic>
    <xdr:clientData/>
  </xdr:twoCellAnchor>
  <xdr:twoCellAnchor editAs="oneCell">
    <xdr:from>
      <xdr:col>13</xdr:col>
      <xdr:colOff>170090</xdr:colOff>
      <xdr:row>42</xdr:row>
      <xdr:rowOff>13608</xdr:rowOff>
    </xdr:from>
    <xdr:to>
      <xdr:col>15</xdr:col>
      <xdr:colOff>353264</xdr:colOff>
      <xdr:row>43</xdr:row>
      <xdr:rowOff>104418</xdr:rowOff>
    </xdr:to>
    <xdr:pic>
      <xdr:nvPicPr>
        <xdr:cNvPr id="31" name="Grafik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9"/>
        <a:stretch>
          <a:fillRect/>
        </a:stretch>
      </xdr:blipFill>
      <xdr:spPr>
        <a:xfrm>
          <a:off x="5116286" y="7136947"/>
          <a:ext cx="945174" cy="28811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indab.com/de/pro/products/Pages/VHL.aspx" TargetMode="External"/><Relationship Id="rId7" Type="http://schemas.openxmlformats.org/officeDocument/2006/relationships/drawing" Target="../drawings/drawing1.xml"/><Relationship Id="rId2" Type="http://schemas.openxmlformats.org/officeDocument/2006/relationships/hyperlink" Target="http://www.lindab.com/de/pro/products/Pages/hf_2761.aspx" TargetMode="External"/><Relationship Id="rId1" Type="http://schemas.openxmlformats.org/officeDocument/2006/relationships/hyperlink" Target="http://www.lindab.com/de/pro/products/Pages/LHR.aspx" TargetMode="External"/><Relationship Id="rId6" Type="http://schemas.openxmlformats.org/officeDocument/2006/relationships/printerSettings" Target="../printerSettings/printerSettings1.bin"/><Relationship Id="rId5" Type="http://schemas.openxmlformats.org/officeDocument/2006/relationships/hyperlink" Target="http://www.lindab.com/de/pro/downloads/ventilation/software/pages/produktdatenbank_mep.aspx" TargetMode="External"/><Relationship Id="rId4" Type="http://schemas.openxmlformats.org/officeDocument/2006/relationships/hyperlink" Target="http://www.lindab.com/de/pro/products/Pages/VHA.aspx"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lindab.com/de/pro/products/Pages/mg.aspx" TargetMode="External"/><Relationship Id="rId13" Type="http://schemas.openxmlformats.org/officeDocument/2006/relationships/hyperlink" Target="http://www.lindab.com/de/pro/products/Pages/tgfv.aspx" TargetMode="External"/><Relationship Id="rId18" Type="http://schemas.openxmlformats.org/officeDocument/2006/relationships/hyperlink" Target="http://www.lindab.com/de/pro/products/Pages/WKR.aspx" TargetMode="External"/><Relationship Id="rId3" Type="http://schemas.openxmlformats.org/officeDocument/2006/relationships/hyperlink" Target="http://www.lindab.com/de/pro/products/Pages/tgf.aspx" TargetMode="External"/><Relationship Id="rId21" Type="http://schemas.openxmlformats.org/officeDocument/2006/relationships/drawing" Target="../drawings/drawing7.xml"/><Relationship Id="rId7" Type="http://schemas.openxmlformats.org/officeDocument/2006/relationships/hyperlink" Target="http://www.lindab.com/de/pro/products/Pages/GISOL-GISOLS.aspx" TargetMode="External"/><Relationship Id="rId12" Type="http://schemas.openxmlformats.org/officeDocument/2006/relationships/hyperlink" Target="http://www.lindab.com/de/pro/products/Pages/tgf.aspx" TargetMode="External"/><Relationship Id="rId17" Type="http://schemas.openxmlformats.org/officeDocument/2006/relationships/hyperlink" Target="http://www.lindab.com/de/pro/products/Pages/AGIS.aspx" TargetMode="External"/><Relationship Id="rId2" Type="http://schemas.openxmlformats.org/officeDocument/2006/relationships/hyperlink" Target="http://www.lindab.com/de/pro/products/Pages/tgfv.aspx" TargetMode="External"/><Relationship Id="rId16" Type="http://schemas.openxmlformats.org/officeDocument/2006/relationships/hyperlink" Target="http://www.lindab.com/de/pro/products/Pages/AGIS.aspx" TargetMode="External"/><Relationship Id="rId20" Type="http://schemas.openxmlformats.org/officeDocument/2006/relationships/printerSettings" Target="../printerSettings/printerSettings10.bin"/><Relationship Id="rId1" Type="http://schemas.openxmlformats.org/officeDocument/2006/relationships/hyperlink" Target="http://www.lindab.com/de/pro/products/Pages/GISOL-GISOLS.aspx" TargetMode="External"/><Relationship Id="rId6" Type="http://schemas.openxmlformats.org/officeDocument/2006/relationships/hyperlink" Target="http://www.lindab.com/de/pro/products/Pages/qddf-qddfd-qddfi.aspx" TargetMode="External"/><Relationship Id="rId11" Type="http://schemas.openxmlformats.org/officeDocument/2006/relationships/hyperlink" Target="http://www.lindab.com/de/pro/products/Pages/qfdsvz.aspx" TargetMode="External"/><Relationship Id="rId5" Type="http://schemas.openxmlformats.org/officeDocument/2006/relationships/hyperlink" Target="http://www.lindab.com/de/pro/products/Pages/mgl.aspx" TargetMode="External"/><Relationship Id="rId15" Type="http://schemas.openxmlformats.org/officeDocument/2006/relationships/hyperlink" Target="http://www.lindab.com/de/pro/products/Pages/vhing-vhins.aspx" TargetMode="External"/><Relationship Id="rId10" Type="http://schemas.openxmlformats.org/officeDocument/2006/relationships/hyperlink" Target="http://www.lindab.com/de/pro/products/Pages/qddf-qddfd-qddfi.aspx" TargetMode="External"/><Relationship Id="rId19" Type="http://schemas.openxmlformats.org/officeDocument/2006/relationships/hyperlink" Target="http://www.lindab.com/de/pro/products/Pages/WKR.aspx" TargetMode="External"/><Relationship Id="rId4" Type="http://schemas.openxmlformats.org/officeDocument/2006/relationships/hyperlink" Target="http://www.lindab.com/de/pro/products/Pages/qfdsvz.aspx" TargetMode="External"/><Relationship Id="rId9" Type="http://schemas.openxmlformats.org/officeDocument/2006/relationships/hyperlink" Target="http://www.lindab.com/de/pro/products/Pages/mgl.aspx" TargetMode="External"/><Relationship Id="rId14" Type="http://schemas.openxmlformats.org/officeDocument/2006/relationships/hyperlink" Target="http://www.lindab.com/de/pro/products/Pages/vhing-vhins.aspx"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lindqst.com/" TargetMode="External"/><Relationship Id="rId5" Type="http://schemas.openxmlformats.org/officeDocument/2006/relationships/ctrlProp" Target="../ctrlProps/ctrlProp6.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lindab.com/de/pro/products/Pages/premum.aspx" TargetMode="External"/><Relationship Id="rId7" Type="http://schemas.openxmlformats.org/officeDocument/2006/relationships/ctrlProp" Target="../ctrlProps/ctrlProp7.xml"/><Relationship Id="rId2" Type="http://schemas.openxmlformats.org/officeDocument/2006/relationships/hyperlink" Target="http://www.lindab.com/de/pro/products/Pages/Premax.aspx" TargetMode="External"/><Relationship Id="rId1" Type="http://schemas.openxmlformats.org/officeDocument/2006/relationships/hyperlink" Target="http://www.lindqst.com/waterborne/calculator/default.aspx"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lindqst.com/" TargetMode="External"/><Relationship Id="rId5" Type="http://schemas.openxmlformats.org/officeDocument/2006/relationships/ctrlProp" Target="../ctrlProps/ctrlProp8.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www.lindab.com/de/pro/downloads/ventilation/dokumente/pages/brosch&#252;ren.aspx" TargetMode="External"/><Relationship Id="rId5" Type="http://schemas.openxmlformats.org/officeDocument/2006/relationships/ctrlProp" Target="../ctrlProps/ctrlProp9.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T55"/>
  <sheetViews>
    <sheetView showGridLines="0" tabSelected="1" zoomScale="130" zoomScaleNormal="130" zoomScaleSheetLayoutView="180" zoomScalePageLayoutView="70" workbookViewId="0">
      <selection activeCell="B3" sqref="B3:H8"/>
    </sheetView>
  </sheetViews>
  <sheetFormatPr baseColWidth="10" defaultColWidth="9.1640625" defaultRowHeight="13" x14ac:dyDescent="0.15"/>
  <cols>
    <col min="1" max="5" width="5.6640625" style="2" customWidth="1"/>
    <col min="6" max="6" width="5.5" style="2" customWidth="1"/>
    <col min="7" max="23" width="5.6640625" style="2" customWidth="1"/>
    <col min="24" max="16384" width="9.1640625" style="2"/>
  </cols>
  <sheetData>
    <row r="1" spans="1:16" ht="31.5" customHeight="1" x14ac:dyDescent="0.15">
      <c r="A1" s="1"/>
      <c r="B1" s="1"/>
      <c r="C1" s="1"/>
      <c r="D1" s="1"/>
      <c r="E1" s="1"/>
      <c r="F1" s="1"/>
      <c r="G1" s="1"/>
      <c r="H1" s="1"/>
    </row>
    <row r="2" spans="1:16" ht="12.75" customHeight="1" thickBot="1" x14ac:dyDescent="0.2">
      <c r="A2" s="1"/>
      <c r="B2" s="1"/>
      <c r="C2" s="1"/>
      <c r="D2" s="1"/>
      <c r="E2" s="1"/>
      <c r="F2" s="1"/>
      <c r="G2" s="1"/>
      <c r="H2" s="1"/>
    </row>
    <row r="3" spans="1:16" ht="12.75" customHeight="1" x14ac:dyDescent="0.15">
      <c r="A3" s="138"/>
      <c r="B3" s="288" t="s">
        <v>73</v>
      </c>
      <c r="C3" s="289"/>
      <c r="D3" s="289"/>
      <c r="E3" s="289"/>
      <c r="F3" s="289"/>
      <c r="G3" s="289"/>
      <c r="H3" s="290"/>
      <c r="J3" s="297" t="s">
        <v>78</v>
      </c>
      <c r="K3" s="298"/>
      <c r="L3" s="298"/>
      <c r="M3" s="298"/>
      <c r="N3" s="298"/>
      <c r="O3" s="298"/>
      <c r="P3" s="299"/>
    </row>
    <row r="4" spans="1:16" ht="12.75" customHeight="1" x14ac:dyDescent="0.15">
      <c r="A4" s="138"/>
      <c r="B4" s="291"/>
      <c r="C4" s="292"/>
      <c r="D4" s="292"/>
      <c r="E4" s="292"/>
      <c r="F4" s="292"/>
      <c r="G4" s="292"/>
      <c r="H4" s="293"/>
      <c r="J4" s="300"/>
      <c r="K4" s="301"/>
      <c r="L4" s="301"/>
      <c r="M4" s="301"/>
      <c r="N4" s="301"/>
      <c r="O4" s="301"/>
      <c r="P4" s="302"/>
    </row>
    <row r="5" spans="1:16" ht="12.75" customHeight="1" x14ac:dyDescent="0.15">
      <c r="A5" s="138"/>
      <c r="B5" s="291"/>
      <c r="C5" s="292"/>
      <c r="D5" s="292"/>
      <c r="E5" s="292"/>
      <c r="F5" s="292"/>
      <c r="G5" s="292"/>
      <c r="H5" s="293"/>
      <c r="J5" s="300"/>
      <c r="K5" s="301"/>
      <c r="L5" s="301"/>
      <c r="M5" s="301"/>
      <c r="N5" s="301"/>
      <c r="O5" s="301"/>
      <c r="P5" s="302"/>
    </row>
    <row r="6" spans="1:16" ht="12.75" customHeight="1" x14ac:dyDescent="0.15">
      <c r="A6" s="138"/>
      <c r="B6" s="291"/>
      <c r="C6" s="292"/>
      <c r="D6" s="292"/>
      <c r="E6" s="292"/>
      <c r="F6" s="292"/>
      <c r="G6" s="292"/>
      <c r="H6" s="293"/>
      <c r="J6" s="300"/>
      <c r="K6" s="301"/>
      <c r="L6" s="301"/>
      <c r="M6" s="301"/>
      <c r="N6" s="301"/>
      <c r="O6" s="301"/>
      <c r="P6" s="302"/>
    </row>
    <row r="7" spans="1:16" ht="12.75" customHeight="1" x14ac:dyDescent="0.15">
      <c r="A7" s="138"/>
      <c r="B7" s="291"/>
      <c r="C7" s="292"/>
      <c r="D7" s="292"/>
      <c r="E7" s="292"/>
      <c r="F7" s="292"/>
      <c r="G7" s="292"/>
      <c r="H7" s="293"/>
      <c r="J7" s="300"/>
      <c r="K7" s="301"/>
      <c r="L7" s="301"/>
      <c r="M7" s="301"/>
      <c r="N7" s="301"/>
      <c r="O7" s="301"/>
      <c r="P7" s="302"/>
    </row>
    <row r="8" spans="1:16" ht="12.75" customHeight="1" thickBot="1" x14ac:dyDescent="0.2">
      <c r="A8" s="141"/>
      <c r="B8" s="294"/>
      <c r="C8" s="295"/>
      <c r="D8" s="295"/>
      <c r="E8" s="295"/>
      <c r="F8" s="295"/>
      <c r="G8" s="295"/>
      <c r="H8" s="296"/>
      <c r="J8" s="303"/>
      <c r="K8" s="304"/>
      <c r="L8" s="304"/>
      <c r="M8" s="304"/>
      <c r="N8" s="304"/>
      <c r="O8" s="304"/>
      <c r="P8" s="305"/>
    </row>
    <row r="9" spans="1:16" ht="12.75" customHeight="1" thickBot="1" x14ac:dyDescent="0.2">
      <c r="A9" s="141"/>
      <c r="B9" s="280" t="s">
        <v>76</v>
      </c>
      <c r="C9" s="281"/>
      <c r="D9" s="281"/>
      <c r="E9" s="281"/>
      <c r="F9" s="281"/>
      <c r="G9" s="281"/>
      <c r="H9" s="282"/>
      <c r="J9" s="280" t="s">
        <v>76</v>
      </c>
      <c r="K9" s="281"/>
      <c r="L9" s="281"/>
      <c r="M9" s="281"/>
      <c r="N9" s="281"/>
      <c r="O9" s="281"/>
      <c r="P9" s="282"/>
    </row>
    <row r="10" spans="1:16" ht="12.75" customHeight="1" thickBot="1" x14ac:dyDescent="0.2">
      <c r="A10" s="141"/>
      <c r="B10" s="135"/>
      <c r="C10" s="134"/>
      <c r="D10" s="143"/>
      <c r="E10" s="142"/>
      <c r="F10" s="144"/>
      <c r="G10" s="140"/>
      <c r="H10" s="70"/>
    </row>
    <row r="11" spans="1:16" ht="12.75" customHeight="1" x14ac:dyDescent="0.15">
      <c r="A11" s="141"/>
      <c r="B11" s="288" t="s">
        <v>74</v>
      </c>
      <c r="C11" s="289"/>
      <c r="D11" s="289"/>
      <c r="E11" s="289"/>
      <c r="F11" s="289"/>
      <c r="G11" s="289"/>
      <c r="H11" s="290"/>
      <c r="J11" s="288" t="s">
        <v>75</v>
      </c>
      <c r="K11" s="289"/>
      <c r="L11" s="289"/>
      <c r="M11" s="289"/>
      <c r="N11" s="289"/>
      <c r="O11" s="289"/>
      <c r="P11" s="290"/>
    </row>
    <row r="12" spans="1:16" ht="12.75" customHeight="1" x14ac:dyDescent="0.15">
      <c r="A12" s="141"/>
      <c r="B12" s="291"/>
      <c r="C12" s="292"/>
      <c r="D12" s="292"/>
      <c r="E12" s="292"/>
      <c r="F12" s="292"/>
      <c r="G12" s="292"/>
      <c r="H12" s="293"/>
      <c r="J12" s="291"/>
      <c r="K12" s="292"/>
      <c r="L12" s="292"/>
      <c r="M12" s="292"/>
      <c r="N12" s="292"/>
      <c r="O12" s="292"/>
      <c r="P12" s="293"/>
    </row>
    <row r="13" spans="1:16" ht="12.75" customHeight="1" x14ac:dyDescent="0.15">
      <c r="A13" s="141"/>
      <c r="B13" s="291"/>
      <c r="C13" s="292"/>
      <c r="D13" s="292"/>
      <c r="E13" s="292"/>
      <c r="F13" s="292"/>
      <c r="G13" s="292"/>
      <c r="H13" s="293"/>
      <c r="J13" s="291"/>
      <c r="K13" s="292"/>
      <c r="L13" s="292"/>
      <c r="M13" s="292"/>
      <c r="N13" s="292"/>
      <c r="O13" s="292"/>
      <c r="P13" s="293"/>
    </row>
    <row r="14" spans="1:16" ht="12.75" customHeight="1" x14ac:dyDescent="0.15">
      <c r="A14" s="141"/>
      <c r="B14" s="291"/>
      <c r="C14" s="292"/>
      <c r="D14" s="292"/>
      <c r="E14" s="292"/>
      <c r="F14" s="292"/>
      <c r="G14" s="292"/>
      <c r="H14" s="293"/>
      <c r="J14" s="291"/>
      <c r="K14" s="292"/>
      <c r="L14" s="292"/>
      <c r="M14" s="292"/>
      <c r="N14" s="292"/>
      <c r="O14" s="292"/>
      <c r="P14" s="293"/>
    </row>
    <row r="15" spans="1:16" ht="12.75" customHeight="1" x14ac:dyDescent="0.15">
      <c r="A15" s="141"/>
      <c r="B15" s="291"/>
      <c r="C15" s="292"/>
      <c r="D15" s="292"/>
      <c r="E15" s="292"/>
      <c r="F15" s="292"/>
      <c r="G15" s="292"/>
      <c r="H15" s="293"/>
      <c r="J15" s="291"/>
      <c r="K15" s="292"/>
      <c r="L15" s="292"/>
      <c r="M15" s="292"/>
      <c r="N15" s="292"/>
      <c r="O15" s="292"/>
      <c r="P15" s="293"/>
    </row>
    <row r="16" spans="1:16" ht="12.75" customHeight="1" thickBot="1" x14ac:dyDescent="0.2">
      <c r="A16" s="141"/>
      <c r="B16" s="294"/>
      <c r="C16" s="295"/>
      <c r="D16" s="295"/>
      <c r="E16" s="295"/>
      <c r="F16" s="295"/>
      <c r="G16" s="295"/>
      <c r="H16" s="296"/>
      <c r="J16" s="294"/>
      <c r="K16" s="295"/>
      <c r="L16" s="295"/>
      <c r="M16" s="295"/>
      <c r="N16" s="295"/>
      <c r="O16" s="295"/>
      <c r="P16" s="296"/>
    </row>
    <row r="17" spans="1:20" ht="12.75" customHeight="1" thickBot="1" x14ac:dyDescent="0.2">
      <c r="A17" s="141"/>
      <c r="B17" s="280" t="s">
        <v>76</v>
      </c>
      <c r="C17" s="281"/>
      <c r="D17" s="281"/>
      <c r="E17" s="281"/>
      <c r="F17" s="281"/>
      <c r="G17" s="281"/>
      <c r="H17" s="282"/>
      <c r="J17" s="280" t="s">
        <v>76</v>
      </c>
      <c r="K17" s="281"/>
      <c r="L17" s="281"/>
      <c r="M17" s="281"/>
      <c r="N17" s="281"/>
      <c r="O17" s="281"/>
      <c r="P17" s="282"/>
    </row>
    <row r="18" spans="1:20" ht="12.75" customHeight="1" thickBot="1" x14ac:dyDescent="0.2">
      <c r="A18" s="141"/>
      <c r="B18" s="145"/>
      <c r="C18" s="136"/>
      <c r="D18" s="143"/>
      <c r="E18" s="142"/>
      <c r="F18" s="137"/>
      <c r="G18" s="140"/>
      <c r="H18" s="6"/>
    </row>
    <row r="19" spans="1:20" ht="12.75" customHeight="1" x14ac:dyDescent="0.15">
      <c r="A19" s="141"/>
      <c r="B19" s="306" t="s">
        <v>77</v>
      </c>
      <c r="C19" s="307"/>
      <c r="D19" s="307"/>
      <c r="E19" s="307"/>
      <c r="F19" s="307"/>
      <c r="G19" s="307"/>
      <c r="H19" s="308"/>
      <c r="J19" s="315" t="s">
        <v>100</v>
      </c>
      <c r="K19" s="316"/>
      <c r="L19" s="317"/>
      <c r="N19" s="324" t="s">
        <v>79</v>
      </c>
      <c r="O19" s="325"/>
      <c r="P19" s="326"/>
    </row>
    <row r="20" spans="1:20" ht="12.75" customHeight="1" x14ac:dyDescent="0.15">
      <c r="A20" s="141"/>
      <c r="B20" s="309"/>
      <c r="C20" s="310"/>
      <c r="D20" s="310"/>
      <c r="E20" s="310"/>
      <c r="F20" s="310"/>
      <c r="G20" s="310"/>
      <c r="H20" s="311"/>
      <c r="J20" s="318"/>
      <c r="K20" s="319"/>
      <c r="L20" s="320"/>
      <c r="N20" s="327"/>
      <c r="O20" s="328"/>
      <c r="P20" s="329"/>
      <c r="T20" s="155"/>
    </row>
    <row r="21" spans="1:20" ht="12.75" customHeight="1" x14ac:dyDescent="0.15">
      <c r="A21" s="141"/>
      <c r="B21" s="309"/>
      <c r="C21" s="310"/>
      <c r="D21" s="310"/>
      <c r="E21" s="310"/>
      <c r="F21" s="310"/>
      <c r="G21" s="310"/>
      <c r="H21" s="311"/>
      <c r="J21" s="318"/>
      <c r="K21" s="319"/>
      <c r="L21" s="320"/>
      <c r="N21" s="327"/>
      <c r="O21" s="328"/>
      <c r="P21" s="329"/>
    </row>
    <row r="22" spans="1:20" ht="12.75" customHeight="1" x14ac:dyDescent="0.15">
      <c r="A22" s="141"/>
      <c r="B22" s="309"/>
      <c r="C22" s="310"/>
      <c r="D22" s="310"/>
      <c r="E22" s="310"/>
      <c r="F22" s="310"/>
      <c r="G22" s="310"/>
      <c r="H22" s="311"/>
      <c r="J22" s="318"/>
      <c r="K22" s="319"/>
      <c r="L22" s="320"/>
      <c r="N22" s="327"/>
      <c r="O22" s="328"/>
      <c r="P22" s="329"/>
      <c r="R22" s="155"/>
    </row>
    <row r="23" spans="1:20" ht="12.75" customHeight="1" x14ac:dyDescent="0.15">
      <c r="A23" s="141"/>
      <c r="B23" s="309"/>
      <c r="C23" s="310"/>
      <c r="D23" s="310"/>
      <c r="E23" s="310"/>
      <c r="F23" s="310"/>
      <c r="G23" s="310"/>
      <c r="H23" s="311"/>
      <c r="J23" s="318"/>
      <c r="K23" s="319"/>
      <c r="L23" s="320"/>
      <c r="N23" s="327"/>
      <c r="O23" s="328"/>
      <c r="P23" s="329"/>
    </row>
    <row r="24" spans="1:20" ht="12.75" customHeight="1" thickBot="1" x14ac:dyDescent="0.2">
      <c r="A24" s="141"/>
      <c r="B24" s="312"/>
      <c r="C24" s="313"/>
      <c r="D24" s="313"/>
      <c r="E24" s="313"/>
      <c r="F24" s="313"/>
      <c r="G24" s="313"/>
      <c r="H24" s="314"/>
      <c r="J24" s="321"/>
      <c r="K24" s="322"/>
      <c r="L24" s="323"/>
      <c r="N24" s="330"/>
      <c r="O24" s="331"/>
      <c r="P24" s="332"/>
      <c r="S24" s="51"/>
    </row>
    <row r="25" spans="1:20" ht="12.75" customHeight="1" x14ac:dyDescent="0.15">
      <c r="A25" s="141"/>
      <c r="B25" s="13"/>
      <c r="C25" s="14"/>
      <c r="D25" s="14"/>
      <c r="E25" s="138"/>
      <c r="F25" s="138"/>
      <c r="G25" s="140"/>
      <c r="H25" s="6"/>
      <c r="S25"/>
    </row>
    <row r="26" spans="1:20" ht="12.75" customHeight="1" x14ac:dyDescent="0.15">
      <c r="A26" s="141"/>
      <c r="B26" s="283"/>
      <c r="C26" s="283"/>
      <c r="D26" s="283"/>
      <c r="E26" s="19"/>
      <c r="F26" s="279"/>
      <c r="G26" s="279"/>
      <c r="H26" s="279"/>
      <c r="J26" s="279"/>
      <c r="K26" s="279"/>
      <c r="L26" s="279"/>
      <c r="N26" s="279"/>
      <c r="O26" s="279"/>
      <c r="P26" s="279"/>
      <c r="S26"/>
    </row>
    <row r="27" spans="1:20" ht="12.75" customHeight="1" x14ac:dyDescent="0.15">
      <c r="A27" s="141"/>
      <c r="B27" s="284"/>
      <c r="C27" s="284"/>
      <c r="D27" s="284"/>
      <c r="E27" s="19"/>
      <c r="F27" s="279"/>
      <c r="G27" s="279"/>
      <c r="H27" s="279"/>
      <c r="J27" s="279"/>
      <c r="K27" s="279"/>
      <c r="L27" s="279"/>
      <c r="N27" s="279"/>
      <c r="O27" s="279"/>
      <c r="P27" s="279"/>
      <c r="S27"/>
    </row>
    <row r="28" spans="1:20" ht="12.75" customHeight="1" x14ac:dyDescent="0.15">
      <c r="A28" s="138"/>
      <c r="B28" s="285"/>
      <c r="C28" s="285"/>
      <c r="D28" s="285"/>
      <c r="E28" s="19"/>
      <c r="F28" s="279"/>
      <c r="G28" s="279"/>
      <c r="H28" s="279"/>
      <c r="J28" s="279"/>
      <c r="K28" s="279"/>
      <c r="L28" s="279"/>
      <c r="N28" s="279"/>
      <c r="O28" s="279"/>
      <c r="P28" s="279"/>
      <c r="S28"/>
    </row>
    <row r="29" spans="1:20" ht="12.75" customHeight="1" x14ac:dyDescent="0.15">
      <c r="A29" s="141"/>
      <c r="B29" s="286"/>
      <c r="C29" s="286"/>
      <c r="D29" s="286"/>
      <c r="E29" s="19"/>
      <c r="F29" s="279"/>
      <c r="G29" s="279"/>
      <c r="H29" s="279"/>
      <c r="J29" s="279"/>
      <c r="K29" s="279"/>
      <c r="L29" s="279"/>
      <c r="N29" s="279"/>
      <c r="O29" s="279"/>
      <c r="P29" s="279"/>
      <c r="S29"/>
    </row>
    <row r="30" spans="1:20" ht="12.75" customHeight="1" x14ac:dyDescent="0.15">
      <c r="A30" s="141"/>
      <c r="B30" s="287"/>
      <c r="C30" s="283"/>
      <c r="D30" s="283"/>
      <c r="E30" s="19"/>
      <c r="F30" s="279"/>
      <c r="G30" s="279"/>
      <c r="H30" s="279"/>
      <c r="J30" s="279"/>
      <c r="K30" s="279"/>
      <c r="L30" s="279"/>
      <c r="N30" s="279"/>
      <c r="O30" s="279"/>
      <c r="P30" s="279"/>
      <c r="S30"/>
    </row>
    <row r="31" spans="1:20" x14ac:dyDescent="0.15">
      <c r="A31" s="141"/>
      <c r="B31" s="19"/>
      <c r="C31" s="19"/>
      <c r="D31" s="19"/>
      <c r="E31" s="19"/>
      <c r="F31" s="279"/>
      <c r="G31" s="279"/>
      <c r="H31" s="279"/>
      <c r="J31" s="279"/>
      <c r="K31" s="279"/>
      <c r="L31" s="279"/>
      <c r="N31" s="279"/>
      <c r="O31" s="279"/>
      <c r="P31" s="279"/>
      <c r="S31"/>
    </row>
    <row r="32" spans="1:20" x14ac:dyDescent="0.15">
      <c r="A32" s="141"/>
      <c r="B32" s="13"/>
      <c r="C32" s="14"/>
      <c r="D32" s="14"/>
      <c r="E32" s="15"/>
      <c r="F32" s="141"/>
      <c r="G32" s="138"/>
      <c r="H32" s="6"/>
      <c r="S32"/>
    </row>
    <row r="33" spans="1:19" x14ac:dyDescent="0.15">
      <c r="A33" s="141"/>
      <c r="B33" s="13"/>
      <c r="C33" s="14"/>
      <c r="D33" s="14"/>
      <c r="E33" s="15"/>
      <c r="F33" s="16"/>
      <c r="G33" s="141"/>
      <c r="H33" s="6"/>
      <c r="S33"/>
    </row>
    <row r="34" spans="1:19" x14ac:dyDescent="0.15">
      <c r="A34" s="141"/>
      <c r="B34" s="13"/>
      <c r="C34" s="14"/>
      <c r="D34" s="14"/>
      <c r="E34" s="15"/>
      <c r="F34" s="16"/>
      <c r="G34" s="141"/>
      <c r="H34" s="6"/>
      <c r="S34"/>
    </row>
    <row r="35" spans="1:19" x14ac:dyDescent="0.15">
      <c r="A35" s="141"/>
      <c r="B35" s="13"/>
      <c r="C35" s="14"/>
      <c r="D35" s="14"/>
      <c r="E35" s="15"/>
      <c r="F35" s="16"/>
      <c r="G35" s="141"/>
      <c r="H35" s="6"/>
      <c r="S35"/>
    </row>
    <row r="36" spans="1:19" x14ac:dyDescent="0.15">
      <c r="A36" s="141"/>
      <c r="B36" s="16"/>
      <c r="C36" s="146"/>
      <c r="D36" s="14"/>
      <c r="E36" s="15"/>
      <c r="F36" s="16"/>
      <c r="G36" s="141"/>
      <c r="H36" s="6"/>
      <c r="S36"/>
    </row>
    <row r="37" spans="1:19" x14ac:dyDescent="0.15">
      <c r="A37" s="141"/>
      <c r="B37" s="16"/>
      <c r="C37" s="134"/>
      <c r="D37" s="14"/>
      <c r="E37" s="15"/>
      <c r="F37" s="16"/>
      <c r="G37" s="141"/>
      <c r="H37" s="6"/>
      <c r="S37"/>
    </row>
    <row r="38" spans="1:19" x14ac:dyDescent="0.15">
      <c r="A38" s="141"/>
      <c r="B38" s="16"/>
      <c r="C38" s="137"/>
      <c r="D38" s="141"/>
      <c r="E38" s="141"/>
      <c r="F38" s="141"/>
      <c r="G38" s="141"/>
      <c r="H38" s="6"/>
      <c r="S38"/>
    </row>
    <row r="39" spans="1:19" x14ac:dyDescent="0.15">
      <c r="A39" s="141"/>
      <c r="B39" s="138"/>
      <c r="C39" s="138"/>
      <c r="D39" s="141"/>
      <c r="E39" s="141"/>
      <c r="F39" s="141"/>
      <c r="G39" s="141"/>
      <c r="H39" s="6"/>
      <c r="S39"/>
    </row>
    <row r="40" spans="1:19" x14ac:dyDescent="0.15">
      <c r="A40" s="141"/>
      <c r="B40" s="147"/>
      <c r="C40" s="138"/>
      <c r="D40" s="141"/>
      <c r="E40" s="141"/>
      <c r="F40" s="141"/>
      <c r="G40" s="141"/>
      <c r="H40" s="6"/>
      <c r="S40"/>
    </row>
    <row r="41" spans="1:19" ht="9.75" customHeight="1" x14ac:dyDescent="0.15">
      <c r="A41" s="141"/>
      <c r="B41" s="139"/>
      <c r="C41" s="138"/>
      <c r="D41" s="141"/>
      <c r="E41" s="141"/>
      <c r="F41" s="141"/>
      <c r="G41" s="141"/>
      <c r="H41" s="6"/>
      <c r="S41"/>
    </row>
    <row r="42" spans="1:19" ht="15.75" customHeight="1" x14ac:dyDescent="0.15">
      <c r="A42" s="141"/>
      <c r="B42" s="151"/>
      <c r="C42" s="151"/>
      <c r="D42" s="151"/>
      <c r="E42" s="151"/>
      <c r="F42" s="151"/>
      <c r="G42" s="148"/>
      <c r="H42" s="6"/>
      <c r="S42"/>
    </row>
    <row r="43" spans="1:19" ht="15.75" customHeight="1" x14ac:dyDescent="0.15">
      <c r="A43" s="141"/>
      <c r="B43" s="152"/>
      <c r="C43" s="152"/>
      <c r="D43" s="152"/>
      <c r="E43" s="152"/>
      <c r="F43" s="152"/>
      <c r="G43" s="148"/>
      <c r="H43" s="6"/>
      <c r="S43"/>
    </row>
    <row r="44" spans="1:19" ht="15.75" customHeight="1" x14ac:dyDescent="0.15">
      <c r="A44" s="141"/>
      <c r="B44" s="151"/>
      <c r="C44" s="151"/>
      <c r="D44" s="151"/>
      <c r="E44" s="151"/>
      <c r="F44" s="151"/>
      <c r="G44" s="148"/>
      <c r="H44" s="6"/>
      <c r="S44"/>
    </row>
    <row r="45" spans="1:19" ht="15.75" customHeight="1" x14ac:dyDescent="0.15">
      <c r="A45" s="141"/>
      <c r="B45" s="151"/>
      <c r="C45" s="151"/>
      <c r="D45" s="151"/>
      <c r="E45" s="151"/>
      <c r="F45" s="151"/>
      <c r="G45" s="148"/>
      <c r="H45" s="6"/>
      <c r="S45"/>
    </row>
    <row r="46" spans="1:19" ht="15.75" customHeight="1" x14ac:dyDescent="0.15">
      <c r="A46" s="141"/>
      <c r="B46" s="130"/>
      <c r="C46" s="130"/>
      <c r="D46" s="130"/>
      <c r="E46" s="130"/>
      <c r="F46" s="130"/>
      <c r="G46" s="148"/>
      <c r="H46" s="6"/>
    </row>
    <row r="47" spans="1:19" ht="15.75" customHeight="1" x14ac:dyDescent="0.15">
      <c r="A47" s="141"/>
      <c r="B47" s="151"/>
      <c r="C47" s="151"/>
      <c r="D47" s="151"/>
      <c r="E47" s="151"/>
      <c r="F47" s="151"/>
      <c r="G47" s="148"/>
      <c r="H47" s="6"/>
    </row>
    <row r="48" spans="1:19" x14ac:dyDescent="0.15">
      <c r="A48" s="141"/>
      <c r="B48" s="150"/>
      <c r="C48" s="150"/>
      <c r="D48" s="150"/>
      <c r="E48" s="150"/>
      <c r="F48" s="150"/>
      <c r="G48" s="148"/>
      <c r="H48" s="6"/>
    </row>
    <row r="49" spans="1:8" ht="15" customHeight="1" x14ac:dyDescent="0.15">
      <c r="A49" s="141"/>
      <c r="B49" s="153"/>
      <c r="C49" s="153"/>
      <c r="D49" s="153"/>
      <c r="E49" s="153"/>
      <c r="F49" s="153"/>
      <c r="G49" s="149"/>
      <c r="H49" s="6"/>
    </row>
    <row r="50" spans="1:8" ht="16.5" customHeight="1" x14ac:dyDescent="0.15">
      <c r="A50" s="141"/>
      <c r="B50" s="138"/>
      <c r="C50" s="141"/>
      <c r="D50" s="141"/>
      <c r="E50" s="141"/>
      <c r="F50" s="141"/>
      <c r="G50" s="154"/>
      <c r="H50" s="6"/>
    </row>
    <row r="51" spans="1:8" ht="14.25" hidden="1" customHeight="1" x14ac:dyDescent="0.15">
      <c r="A51" s="141"/>
      <c r="B51" s="138"/>
      <c r="C51" s="141"/>
      <c r="D51" s="141"/>
      <c r="E51" s="141"/>
      <c r="F51" s="141"/>
      <c r="G51" s="154"/>
      <c r="H51" s="6"/>
    </row>
    <row r="52" spans="1:8" ht="107.25" hidden="1" customHeight="1" thickBot="1" x14ac:dyDescent="0.2">
      <c r="A52" s="141"/>
      <c r="B52" s="138"/>
      <c r="C52" s="138"/>
      <c r="D52" s="138"/>
      <c r="E52" s="138"/>
      <c r="F52" s="138"/>
      <c r="G52" s="141"/>
      <c r="H52" s="6"/>
    </row>
    <row r="53" spans="1:8" ht="11.25" customHeight="1" x14ac:dyDescent="0.15">
      <c r="A53" s="141"/>
      <c r="B53" s="138"/>
      <c r="C53" s="138"/>
      <c r="D53" s="138"/>
      <c r="E53" s="138"/>
      <c r="F53" s="138"/>
      <c r="G53" s="141"/>
      <c r="H53" s="7"/>
    </row>
    <row r="54" spans="1:8" x14ac:dyDescent="0.15">
      <c r="A54" s="7"/>
      <c r="C54" s="1"/>
      <c r="G54" s="7"/>
      <c r="H54" s="7"/>
    </row>
    <row r="55" spans="1:8" x14ac:dyDescent="0.15">
      <c r="A55" s="7"/>
      <c r="C55" s="1"/>
      <c r="G55" s="7"/>
      <c r="H55" s="7"/>
    </row>
  </sheetData>
  <sheetProtection selectLockedCells="1"/>
  <mergeCells count="19">
    <mergeCell ref="B3:H8"/>
    <mergeCell ref="J3:P8"/>
    <mergeCell ref="B11:H16"/>
    <mergeCell ref="J11:P16"/>
    <mergeCell ref="B19:H24"/>
    <mergeCell ref="J19:L24"/>
    <mergeCell ref="N19:P24"/>
    <mergeCell ref="J26:L31"/>
    <mergeCell ref="N26:P31"/>
    <mergeCell ref="B9:H9"/>
    <mergeCell ref="J9:P9"/>
    <mergeCell ref="B17:H17"/>
    <mergeCell ref="J17:P17"/>
    <mergeCell ref="F26:H31"/>
    <mergeCell ref="B26:D26"/>
    <mergeCell ref="B27:D27"/>
    <mergeCell ref="B28:D28"/>
    <mergeCell ref="B29:D29"/>
    <mergeCell ref="B30:D30"/>
  </mergeCells>
  <hyperlinks>
    <hyperlink ref="B3:H8" location="LHR!A1" display="Lamellenhaube LHR" xr:uid="{00000000-0004-0000-0000-000000000000}"/>
    <hyperlink ref="B9:H9" r:id="rId1" display="Online Produktinformationen" xr:uid="{00000000-0004-0000-0000-000001000000}"/>
    <hyperlink ref="J3:P8" location="'Deflektorhauben HN - HF'!A1" display="'Deflektorhauben HN - HF'!A1" xr:uid="{00000000-0004-0000-0000-000002000000}"/>
    <hyperlink ref="J9:P9" r:id="rId2" display="Online Produktinformationen" xr:uid="{00000000-0004-0000-0000-000003000000}"/>
    <hyperlink ref="B11:H16" location="'Lamellenhaube VHL'!A1" display="Lamellenhaube VHL" xr:uid="{00000000-0004-0000-0000-000004000000}"/>
    <hyperlink ref="J11:P16" location="'Fortlufthaube VHA'!A1" display="Fortlufthaube VHA" xr:uid="{00000000-0004-0000-0000-000005000000}"/>
    <hyperlink ref="B19:H24" location="Dachdurchführungen!A1" display="Dachdurchführungen!A1" xr:uid="{00000000-0004-0000-0000-000006000000}"/>
    <hyperlink ref="B17:H17" r:id="rId3" display="Online Produktinformationen" xr:uid="{00000000-0004-0000-0000-000007000000}"/>
    <hyperlink ref="J17:P17" r:id="rId4" display="Online Produktinformationen" xr:uid="{00000000-0004-0000-0000-000008000000}"/>
    <hyperlink ref="N19:P24" r:id="rId5" display="http://www.lindab.com/de/pro/downloads/ventilation/software/pages/produktdatenbank_mep.aspx" xr:uid="{36E9D436-EECA-42C8-88B0-02CDA3C9D178}"/>
    <hyperlink ref="J19:L24" location="Abstandsdämpfung!A1" display="Berechnung Abstandsdämpfung" xr:uid="{398A2ABB-FF8B-420B-BF80-7DE9957DF7E4}"/>
  </hyperlinks>
  <pageMargins left="0.19685039370078741" right="0.19685039370078741" top="0.19685039370078741" bottom="0.19685039370078741" header="0.51181102362204722" footer="0.51181102362204722"/>
  <pageSetup paperSize="9" orientation="portrait" horizontalDpi="4294967293" r:id="rId6"/>
  <headerFooter alignWithMargins="0"/>
  <rowBreaks count="1" manualBreakCount="1">
    <brk id="59" max="16383"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56"/>
  <sheetViews>
    <sheetView showGridLines="0" zoomScale="140" zoomScaleNormal="140" zoomScaleSheetLayoutView="180" zoomScalePageLayoutView="70" workbookViewId="0">
      <selection activeCell="U37" sqref="U37"/>
    </sheetView>
  </sheetViews>
  <sheetFormatPr baseColWidth="10" defaultColWidth="9.1640625" defaultRowHeight="13" x14ac:dyDescent="0.15"/>
  <cols>
    <col min="1" max="5" width="5.6640625" style="2" customWidth="1"/>
    <col min="6" max="6" width="5.5" style="2" customWidth="1"/>
    <col min="7" max="23" width="5.6640625" style="2" customWidth="1"/>
    <col min="24" max="16384" width="9.1640625" style="2"/>
  </cols>
  <sheetData>
    <row r="1" spans="1:19" ht="31.5" customHeight="1" x14ac:dyDescent="0.15">
      <c r="A1" s="1"/>
      <c r="B1" s="1"/>
      <c r="C1" s="1"/>
      <c r="D1" s="1"/>
      <c r="E1" s="1"/>
      <c r="F1" s="1"/>
      <c r="G1" s="1"/>
      <c r="H1" s="1"/>
    </row>
    <row r="2" spans="1:19" ht="12.75" customHeight="1" thickBot="1" x14ac:dyDescent="0.2">
      <c r="A2" s="1"/>
      <c r="B2" s="1"/>
      <c r="C2" s="1"/>
      <c r="D2" s="1"/>
      <c r="E2" s="1"/>
      <c r="F2" s="1"/>
      <c r="G2" s="1"/>
      <c r="H2" s="1"/>
    </row>
    <row r="3" spans="1:19" ht="12.75" customHeight="1" x14ac:dyDescent="0.15">
      <c r="A3" s="138"/>
      <c r="B3" s="487" t="s">
        <v>81</v>
      </c>
      <c r="C3" s="307"/>
      <c r="D3" s="307"/>
      <c r="E3" s="307"/>
      <c r="F3" s="307"/>
      <c r="G3" s="307"/>
      <c r="H3" s="308"/>
      <c r="J3" s="458" t="s">
        <v>82</v>
      </c>
      <c r="K3" s="459"/>
      <c r="L3" s="459"/>
      <c r="M3" s="459"/>
      <c r="N3" s="459"/>
      <c r="O3" s="459"/>
      <c r="P3" s="460"/>
    </row>
    <row r="4" spans="1:19" ht="12.75" customHeight="1" x14ac:dyDescent="0.15">
      <c r="A4" s="138"/>
      <c r="B4" s="309"/>
      <c r="C4" s="310"/>
      <c r="D4" s="310"/>
      <c r="E4" s="310"/>
      <c r="F4" s="310"/>
      <c r="G4" s="310"/>
      <c r="H4" s="311"/>
      <c r="J4" s="461"/>
      <c r="K4" s="462"/>
      <c r="L4" s="462"/>
      <c r="M4" s="462"/>
      <c r="N4" s="462"/>
      <c r="O4" s="462"/>
      <c r="P4" s="463"/>
    </row>
    <row r="5" spans="1:19" ht="12.75" customHeight="1" x14ac:dyDescent="0.15">
      <c r="A5" s="138"/>
      <c r="B5" s="309"/>
      <c r="C5" s="310"/>
      <c r="D5" s="310"/>
      <c r="E5" s="310"/>
      <c r="F5" s="310"/>
      <c r="G5" s="310"/>
      <c r="H5" s="311"/>
      <c r="J5" s="461"/>
      <c r="K5" s="462"/>
      <c r="L5" s="462"/>
      <c r="M5" s="462"/>
      <c r="N5" s="462"/>
      <c r="O5" s="462"/>
      <c r="P5" s="463"/>
    </row>
    <row r="6" spans="1:19" ht="12.75" customHeight="1" x14ac:dyDescent="0.15">
      <c r="A6" s="138"/>
      <c r="B6" s="309"/>
      <c r="C6" s="310"/>
      <c r="D6" s="310"/>
      <c r="E6" s="310"/>
      <c r="F6" s="310"/>
      <c r="G6" s="310"/>
      <c r="H6" s="311"/>
      <c r="J6" s="461"/>
      <c r="K6" s="462"/>
      <c r="L6" s="462"/>
      <c r="M6" s="462"/>
      <c r="N6" s="462"/>
      <c r="O6" s="462"/>
      <c r="P6" s="463"/>
    </row>
    <row r="7" spans="1:19" ht="12.75" customHeight="1" x14ac:dyDescent="0.15">
      <c r="A7" s="138"/>
      <c r="B7" s="309"/>
      <c r="C7" s="310"/>
      <c r="D7" s="310"/>
      <c r="E7" s="310"/>
      <c r="F7" s="310"/>
      <c r="G7" s="310"/>
      <c r="H7" s="311"/>
      <c r="J7" s="461"/>
      <c r="K7" s="462"/>
      <c r="L7" s="462"/>
      <c r="M7" s="462"/>
      <c r="N7" s="462"/>
      <c r="O7" s="462"/>
      <c r="P7" s="463"/>
    </row>
    <row r="8" spans="1:19" ht="12.75" customHeight="1" thickBot="1" x14ac:dyDescent="0.2">
      <c r="A8" s="141"/>
      <c r="B8" s="312"/>
      <c r="C8" s="313"/>
      <c r="D8" s="313"/>
      <c r="E8" s="313"/>
      <c r="F8" s="313"/>
      <c r="G8" s="313"/>
      <c r="H8" s="314"/>
      <c r="J8" s="464"/>
      <c r="K8" s="465"/>
      <c r="L8" s="465"/>
      <c r="M8" s="465"/>
      <c r="N8" s="465"/>
      <c r="O8" s="465"/>
      <c r="P8" s="466"/>
    </row>
    <row r="9" spans="1:19" ht="12.75" customHeight="1" thickBot="1" x14ac:dyDescent="0.2">
      <c r="A9" s="141"/>
      <c r="B9" s="280" t="s">
        <v>76</v>
      </c>
      <c r="C9" s="281"/>
      <c r="D9" s="281"/>
      <c r="E9" s="281"/>
      <c r="F9" s="281"/>
      <c r="G9" s="281"/>
      <c r="H9" s="282"/>
      <c r="J9" s="280" t="s">
        <v>76</v>
      </c>
      <c r="K9" s="281"/>
      <c r="L9" s="281"/>
      <c r="M9" s="281"/>
      <c r="N9" s="281"/>
      <c r="O9" s="281"/>
      <c r="P9" s="282"/>
    </row>
    <row r="10" spans="1:19" ht="12.75" customHeight="1" thickBot="1" x14ac:dyDescent="0.2">
      <c r="A10" s="141"/>
      <c r="B10" s="135"/>
      <c r="C10" s="134"/>
      <c r="D10" s="143"/>
      <c r="E10" s="142"/>
      <c r="F10" s="144"/>
      <c r="G10" s="140"/>
      <c r="H10" s="70"/>
    </row>
    <row r="11" spans="1:19" ht="12.75" customHeight="1" x14ac:dyDescent="0.15">
      <c r="A11" s="141"/>
      <c r="B11" s="487" t="s">
        <v>83</v>
      </c>
      <c r="C11" s="479"/>
      <c r="D11" s="479"/>
      <c r="E11" s="479"/>
      <c r="F11" s="479"/>
      <c r="G11" s="479"/>
      <c r="H11" s="480"/>
      <c r="J11" s="487" t="s">
        <v>80</v>
      </c>
      <c r="K11" s="479"/>
      <c r="L11" s="479"/>
      <c r="M11" s="479"/>
      <c r="N11" s="479"/>
      <c r="O11" s="479"/>
      <c r="P11" s="480"/>
      <c r="S11" s="51"/>
    </row>
    <row r="12" spans="1:19" ht="12.75" customHeight="1" x14ac:dyDescent="0.15">
      <c r="A12" s="141"/>
      <c r="B12" s="481"/>
      <c r="C12" s="482"/>
      <c r="D12" s="482"/>
      <c r="E12" s="482"/>
      <c r="F12" s="482"/>
      <c r="G12" s="482"/>
      <c r="H12" s="483"/>
      <c r="J12" s="481"/>
      <c r="K12" s="482"/>
      <c r="L12" s="482"/>
      <c r="M12" s="482"/>
      <c r="N12" s="482"/>
      <c r="O12" s="482"/>
      <c r="P12" s="483"/>
      <c r="S12"/>
    </row>
    <row r="13" spans="1:19" ht="12.75" customHeight="1" x14ac:dyDescent="0.15">
      <c r="A13" s="141"/>
      <c r="B13" s="481"/>
      <c r="C13" s="482"/>
      <c r="D13" s="482"/>
      <c r="E13" s="482"/>
      <c r="F13" s="482"/>
      <c r="G13" s="482"/>
      <c r="H13" s="483"/>
      <c r="J13" s="481"/>
      <c r="K13" s="482"/>
      <c r="L13" s="482"/>
      <c r="M13" s="482"/>
      <c r="N13" s="482"/>
      <c r="O13" s="482"/>
      <c r="P13" s="483"/>
      <c r="S13"/>
    </row>
    <row r="14" spans="1:19" ht="12.75" customHeight="1" x14ac:dyDescent="0.15">
      <c r="A14" s="141"/>
      <c r="B14" s="481"/>
      <c r="C14" s="482"/>
      <c r="D14" s="482"/>
      <c r="E14" s="482"/>
      <c r="F14" s="482"/>
      <c r="G14" s="482"/>
      <c r="H14" s="483"/>
      <c r="J14" s="481"/>
      <c r="K14" s="482"/>
      <c r="L14" s="482"/>
      <c r="M14" s="482"/>
      <c r="N14" s="482"/>
      <c r="O14" s="482"/>
      <c r="P14" s="483"/>
      <c r="S14"/>
    </row>
    <row r="15" spans="1:19" ht="12.75" customHeight="1" x14ac:dyDescent="0.15">
      <c r="A15" s="141"/>
      <c r="B15" s="481"/>
      <c r="C15" s="482"/>
      <c r="D15" s="482"/>
      <c r="E15" s="482"/>
      <c r="F15" s="482"/>
      <c r="G15" s="482"/>
      <c r="H15" s="483"/>
      <c r="J15" s="481"/>
      <c r="K15" s="482"/>
      <c r="L15" s="482"/>
      <c r="M15" s="482"/>
      <c r="N15" s="482"/>
      <c r="O15" s="482"/>
      <c r="P15" s="483"/>
      <c r="S15"/>
    </row>
    <row r="16" spans="1:19" ht="12.75" customHeight="1" thickBot="1" x14ac:dyDescent="0.2">
      <c r="A16" s="141"/>
      <c r="B16" s="484"/>
      <c r="C16" s="485"/>
      <c r="D16" s="485"/>
      <c r="E16" s="485"/>
      <c r="F16" s="485"/>
      <c r="G16" s="485"/>
      <c r="H16" s="486"/>
      <c r="J16" s="484"/>
      <c r="K16" s="485"/>
      <c r="L16" s="485"/>
      <c r="M16" s="485"/>
      <c r="N16" s="485"/>
      <c r="O16" s="485"/>
      <c r="P16" s="486"/>
      <c r="S16"/>
    </row>
    <row r="17" spans="1:23" ht="12.75" customHeight="1" thickBot="1" x14ac:dyDescent="0.2">
      <c r="A17" s="141"/>
      <c r="B17" s="475" t="s">
        <v>76</v>
      </c>
      <c r="C17" s="476"/>
      <c r="D17" s="476"/>
      <c r="E17" s="476"/>
      <c r="F17" s="476"/>
      <c r="G17" s="476"/>
      <c r="H17" s="477"/>
      <c r="J17" s="475" t="s">
        <v>76</v>
      </c>
      <c r="K17" s="476"/>
      <c r="L17" s="476"/>
      <c r="M17" s="476"/>
      <c r="N17" s="476"/>
      <c r="O17" s="476"/>
      <c r="P17" s="477"/>
      <c r="S17"/>
    </row>
    <row r="18" spans="1:23" ht="12.75" customHeight="1" thickBot="1" x14ac:dyDescent="0.2">
      <c r="A18" s="141"/>
      <c r="B18" s="145"/>
      <c r="C18" s="136"/>
      <c r="D18" s="143"/>
      <c r="E18" s="142"/>
      <c r="F18" s="137"/>
      <c r="G18" s="140"/>
      <c r="H18" s="6"/>
      <c r="S18"/>
      <c r="V18" s="51"/>
    </row>
    <row r="19" spans="1:23" ht="12.75" customHeight="1" x14ac:dyDescent="0.15">
      <c r="A19" s="141"/>
      <c r="B19" s="478" t="s">
        <v>84</v>
      </c>
      <c r="C19" s="479"/>
      <c r="D19" s="479"/>
      <c r="E19" s="479"/>
      <c r="F19" s="479"/>
      <c r="G19" s="479"/>
      <c r="H19" s="480"/>
      <c r="J19" s="458" t="s">
        <v>89</v>
      </c>
      <c r="K19" s="467"/>
      <c r="L19" s="467"/>
      <c r="M19" s="467"/>
      <c r="N19" s="467"/>
      <c r="O19" s="467"/>
      <c r="P19" s="468"/>
      <c r="S19"/>
      <c r="V19"/>
    </row>
    <row r="20" spans="1:23" ht="12.75" customHeight="1" x14ac:dyDescent="0.15">
      <c r="A20" s="141"/>
      <c r="B20" s="481"/>
      <c r="C20" s="482"/>
      <c r="D20" s="482"/>
      <c r="E20" s="482"/>
      <c r="F20" s="482"/>
      <c r="G20" s="482"/>
      <c r="H20" s="483"/>
      <c r="J20" s="469"/>
      <c r="K20" s="470"/>
      <c r="L20" s="470"/>
      <c r="M20" s="470"/>
      <c r="N20" s="470"/>
      <c r="O20" s="470"/>
      <c r="P20" s="471"/>
      <c r="S20"/>
      <c r="T20" s="155"/>
      <c r="V20"/>
    </row>
    <row r="21" spans="1:23" ht="12.75" customHeight="1" x14ac:dyDescent="0.15">
      <c r="A21" s="141"/>
      <c r="B21" s="481"/>
      <c r="C21" s="482"/>
      <c r="D21" s="482"/>
      <c r="E21" s="482"/>
      <c r="F21" s="482"/>
      <c r="G21" s="482"/>
      <c r="H21" s="483"/>
      <c r="J21" s="469"/>
      <c r="K21" s="470"/>
      <c r="L21" s="470"/>
      <c r="M21" s="470"/>
      <c r="N21" s="470"/>
      <c r="O21" s="470"/>
      <c r="P21" s="471"/>
      <c r="S21"/>
      <c r="V21"/>
    </row>
    <row r="22" spans="1:23" ht="12.75" customHeight="1" x14ac:dyDescent="0.15">
      <c r="A22" s="141"/>
      <c r="B22" s="481"/>
      <c r="C22" s="482"/>
      <c r="D22" s="482"/>
      <c r="E22" s="482"/>
      <c r="F22" s="482"/>
      <c r="G22" s="482"/>
      <c r="H22" s="483"/>
      <c r="J22" s="469"/>
      <c r="K22" s="470"/>
      <c r="L22" s="470"/>
      <c r="M22" s="470"/>
      <c r="N22" s="470"/>
      <c r="O22" s="470"/>
      <c r="P22" s="471"/>
      <c r="R22" s="155"/>
      <c r="S22"/>
      <c r="V22"/>
    </row>
    <row r="23" spans="1:23" ht="12.75" customHeight="1" x14ac:dyDescent="0.15">
      <c r="A23" s="141"/>
      <c r="B23" s="481"/>
      <c r="C23" s="482"/>
      <c r="D23" s="482"/>
      <c r="E23" s="482"/>
      <c r="F23" s="482"/>
      <c r="G23" s="482"/>
      <c r="H23" s="483"/>
      <c r="J23" s="469"/>
      <c r="K23" s="470"/>
      <c r="L23" s="470"/>
      <c r="M23" s="470"/>
      <c r="N23" s="470"/>
      <c r="O23" s="470"/>
      <c r="P23" s="471"/>
      <c r="S23"/>
      <c r="V23"/>
    </row>
    <row r="24" spans="1:23" ht="12.75" customHeight="1" thickBot="1" x14ac:dyDescent="0.2">
      <c r="A24" s="141"/>
      <c r="B24" s="484"/>
      <c r="C24" s="485"/>
      <c r="D24" s="485"/>
      <c r="E24" s="485"/>
      <c r="F24" s="485"/>
      <c r="G24" s="485"/>
      <c r="H24" s="486"/>
      <c r="J24" s="472"/>
      <c r="K24" s="473"/>
      <c r="L24" s="473"/>
      <c r="M24" s="473"/>
      <c r="N24" s="473"/>
      <c r="O24" s="473"/>
      <c r="P24" s="474"/>
      <c r="S24"/>
      <c r="T24" s="51"/>
      <c r="V24"/>
    </row>
    <row r="25" spans="1:23" ht="12.75" customHeight="1" thickBot="1" x14ac:dyDescent="0.2">
      <c r="A25" s="141"/>
      <c r="B25" s="280" t="s">
        <v>76</v>
      </c>
      <c r="C25" s="281"/>
      <c r="D25" s="281"/>
      <c r="E25" s="281"/>
      <c r="F25" s="281"/>
      <c r="G25" s="281"/>
      <c r="H25" s="282"/>
      <c r="J25" s="280" t="s">
        <v>76</v>
      </c>
      <c r="K25" s="281"/>
      <c r="L25" s="281"/>
      <c r="M25" s="281"/>
      <c r="N25" s="281"/>
      <c r="O25" s="281"/>
      <c r="P25" s="282"/>
      <c r="S25"/>
      <c r="T25" s="51"/>
      <c r="V25"/>
    </row>
    <row r="26" spans="1:23" ht="12.75" customHeight="1" thickBot="1" x14ac:dyDescent="0.2">
      <c r="A26" s="141"/>
      <c r="B26" s="13"/>
      <c r="C26" s="14"/>
      <c r="D26" s="14"/>
      <c r="E26" s="138"/>
      <c r="F26" s="138"/>
      <c r="G26" s="140"/>
      <c r="H26" s="6"/>
      <c r="S26" s="51"/>
      <c r="T26"/>
      <c r="V26"/>
    </row>
    <row r="27" spans="1:23" ht="12.75" customHeight="1" x14ac:dyDescent="0.15">
      <c r="A27" s="141"/>
      <c r="B27" s="446" t="s">
        <v>85</v>
      </c>
      <c r="C27" s="447"/>
      <c r="D27" s="447"/>
      <c r="E27" s="447"/>
      <c r="F27" s="447"/>
      <c r="G27" s="447"/>
      <c r="H27" s="448"/>
      <c r="J27" s="458" t="s">
        <v>86</v>
      </c>
      <c r="K27" s="459"/>
      <c r="L27" s="460"/>
      <c r="N27" s="458" t="s">
        <v>87</v>
      </c>
      <c r="O27" s="459"/>
      <c r="P27" s="460"/>
      <c r="S27"/>
      <c r="T27"/>
      <c r="V27"/>
    </row>
    <row r="28" spans="1:23" ht="12.75" customHeight="1" x14ac:dyDescent="0.15">
      <c r="A28" s="141"/>
      <c r="B28" s="449"/>
      <c r="C28" s="450"/>
      <c r="D28" s="450"/>
      <c r="E28" s="450"/>
      <c r="F28" s="450"/>
      <c r="G28" s="450"/>
      <c r="H28" s="451"/>
      <c r="J28" s="461"/>
      <c r="K28" s="462"/>
      <c r="L28" s="463"/>
      <c r="N28" s="461"/>
      <c r="O28" s="462"/>
      <c r="P28" s="463"/>
      <c r="S28"/>
      <c r="T28"/>
      <c r="V28"/>
    </row>
    <row r="29" spans="1:23" ht="12.75" customHeight="1" x14ac:dyDescent="0.15">
      <c r="A29" s="138"/>
      <c r="B29" s="449"/>
      <c r="C29" s="450"/>
      <c r="D29" s="450"/>
      <c r="E29" s="450"/>
      <c r="F29" s="450"/>
      <c r="G29" s="450"/>
      <c r="H29" s="451"/>
      <c r="J29" s="461"/>
      <c r="K29" s="462"/>
      <c r="L29" s="463"/>
      <c r="N29" s="461"/>
      <c r="O29" s="462"/>
      <c r="P29" s="463"/>
      <c r="S29"/>
      <c r="T29"/>
      <c r="V29"/>
    </row>
    <row r="30" spans="1:23" ht="12.75" customHeight="1" x14ac:dyDescent="0.15">
      <c r="A30" s="141"/>
      <c r="B30" s="449"/>
      <c r="C30" s="450"/>
      <c r="D30" s="450"/>
      <c r="E30" s="450"/>
      <c r="F30" s="450"/>
      <c r="G30" s="450"/>
      <c r="H30" s="451"/>
      <c r="J30" s="461"/>
      <c r="K30" s="462"/>
      <c r="L30" s="463"/>
      <c r="N30" s="461"/>
      <c r="O30" s="462"/>
      <c r="P30" s="463"/>
      <c r="S30"/>
      <c r="T30"/>
      <c r="V30"/>
    </row>
    <row r="31" spans="1:23" ht="12.75" customHeight="1" x14ac:dyDescent="0.15">
      <c r="A31" s="141"/>
      <c r="B31" s="449"/>
      <c r="C31" s="450"/>
      <c r="D31" s="450"/>
      <c r="E31" s="450"/>
      <c r="F31" s="450"/>
      <c r="G31" s="450"/>
      <c r="H31" s="451"/>
      <c r="J31" s="461"/>
      <c r="K31" s="462"/>
      <c r="L31" s="463"/>
      <c r="N31" s="461"/>
      <c r="O31" s="462"/>
      <c r="P31" s="463"/>
      <c r="S31"/>
      <c r="T31"/>
      <c r="V31"/>
      <c r="W31" s="157"/>
    </row>
    <row r="32" spans="1:23" ht="14" thickBot="1" x14ac:dyDescent="0.2">
      <c r="A32" s="141"/>
      <c r="B32" s="452"/>
      <c r="C32" s="453"/>
      <c r="D32" s="453"/>
      <c r="E32" s="453"/>
      <c r="F32" s="453"/>
      <c r="G32" s="453"/>
      <c r="H32" s="454"/>
      <c r="J32" s="464"/>
      <c r="K32" s="465"/>
      <c r="L32" s="466"/>
      <c r="N32" s="464"/>
      <c r="O32" s="465"/>
      <c r="P32" s="466"/>
      <c r="S32"/>
      <c r="T32"/>
      <c r="V32"/>
    </row>
    <row r="33" spans="1:22" ht="14" thickBot="1" x14ac:dyDescent="0.2">
      <c r="A33" s="141"/>
      <c r="B33" s="280"/>
      <c r="C33" s="281"/>
      <c r="D33" s="281"/>
      <c r="E33" s="281"/>
      <c r="F33" s="281"/>
      <c r="G33" s="281"/>
      <c r="H33" s="282"/>
      <c r="J33" s="455" t="s">
        <v>76</v>
      </c>
      <c r="K33" s="456"/>
      <c r="L33" s="457"/>
      <c r="N33" s="455" t="s">
        <v>76</v>
      </c>
      <c r="O33" s="456"/>
      <c r="P33" s="457"/>
      <c r="S33"/>
      <c r="T33"/>
      <c r="V33"/>
    </row>
    <row r="34" spans="1:22" ht="14" thickBot="1" x14ac:dyDescent="0.2">
      <c r="A34" s="141"/>
      <c r="B34" s="13"/>
      <c r="C34" s="14"/>
      <c r="D34" s="14"/>
      <c r="E34" s="15"/>
      <c r="F34" s="16"/>
      <c r="G34" s="141"/>
      <c r="H34" s="6"/>
      <c r="S34"/>
      <c r="T34"/>
      <c r="V34"/>
    </row>
    <row r="35" spans="1:22" x14ac:dyDescent="0.15">
      <c r="A35" s="141"/>
      <c r="B35" s="446" t="s">
        <v>88</v>
      </c>
      <c r="C35" s="447"/>
      <c r="D35" s="447"/>
      <c r="E35" s="447"/>
      <c r="F35" s="447"/>
      <c r="G35" s="447"/>
      <c r="H35" s="447"/>
      <c r="I35" s="447"/>
      <c r="J35" s="447"/>
      <c r="K35" s="447"/>
      <c r="L35" s="447"/>
      <c r="M35" s="447"/>
      <c r="N35" s="447"/>
      <c r="O35" s="447"/>
      <c r="P35" s="448"/>
      <c r="S35"/>
      <c r="T35"/>
      <c r="V35"/>
    </row>
    <row r="36" spans="1:22" x14ac:dyDescent="0.15">
      <c r="A36" s="141"/>
      <c r="B36" s="449"/>
      <c r="C36" s="450"/>
      <c r="D36" s="450"/>
      <c r="E36" s="450"/>
      <c r="F36" s="450"/>
      <c r="G36" s="450"/>
      <c r="H36" s="450"/>
      <c r="I36" s="450"/>
      <c r="J36" s="450"/>
      <c r="K36" s="450"/>
      <c r="L36" s="450"/>
      <c r="M36" s="450"/>
      <c r="N36" s="450"/>
      <c r="O36" s="450"/>
      <c r="P36" s="451"/>
      <c r="S36"/>
      <c r="T36"/>
      <c r="V36"/>
    </row>
    <row r="37" spans="1:22" x14ac:dyDescent="0.15">
      <c r="A37" s="141"/>
      <c r="B37" s="449"/>
      <c r="C37" s="450"/>
      <c r="D37" s="450"/>
      <c r="E37" s="450"/>
      <c r="F37" s="450"/>
      <c r="G37" s="450"/>
      <c r="H37" s="450"/>
      <c r="I37" s="450"/>
      <c r="J37" s="450"/>
      <c r="K37" s="450"/>
      <c r="L37" s="450"/>
      <c r="M37" s="450"/>
      <c r="N37" s="450"/>
      <c r="O37" s="450"/>
      <c r="P37" s="451"/>
      <c r="S37"/>
      <c r="T37"/>
      <c r="V37"/>
    </row>
    <row r="38" spans="1:22" x14ac:dyDescent="0.15">
      <c r="A38" s="141"/>
      <c r="B38" s="449"/>
      <c r="C38" s="450"/>
      <c r="D38" s="450"/>
      <c r="E38" s="450"/>
      <c r="F38" s="450"/>
      <c r="G38" s="450"/>
      <c r="H38" s="450"/>
      <c r="I38" s="450"/>
      <c r="J38" s="450"/>
      <c r="K38" s="450"/>
      <c r="L38" s="450"/>
      <c r="M38" s="450"/>
      <c r="N38" s="450"/>
      <c r="O38" s="450"/>
      <c r="P38" s="451"/>
      <c r="S38"/>
      <c r="T38"/>
      <c r="V38"/>
    </row>
    <row r="39" spans="1:22" x14ac:dyDescent="0.15">
      <c r="A39" s="141"/>
      <c r="B39" s="449"/>
      <c r="C39" s="450"/>
      <c r="D39" s="450"/>
      <c r="E39" s="450"/>
      <c r="F39" s="450"/>
      <c r="G39" s="450"/>
      <c r="H39" s="450"/>
      <c r="I39" s="450"/>
      <c r="J39" s="450"/>
      <c r="K39" s="450"/>
      <c r="L39" s="450"/>
      <c r="M39" s="450"/>
      <c r="N39" s="450"/>
      <c r="O39" s="450"/>
      <c r="P39" s="451"/>
      <c r="S39"/>
      <c r="T39"/>
      <c r="V39"/>
    </row>
    <row r="40" spans="1:22" x14ac:dyDescent="0.15">
      <c r="A40" s="141"/>
      <c r="B40" s="449"/>
      <c r="C40" s="450"/>
      <c r="D40" s="450"/>
      <c r="E40" s="450"/>
      <c r="F40" s="450"/>
      <c r="G40" s="450"/>
      <c r="H40" s="450"/>
      <c r="I40" s="450"/>
      <c r="J40" s="450"/>
      <c r="K40" s="450"/>
      <c r="L40" s="450"/>
      <c r="M40" s="450"/>
      <c r="N40" s="450"/>
      <c r="O40" s="450"/>
      <c r="P40" s="451"/>
      <c r="S40"/>
      <c r="T40"/>
      <c r="V40"/>
    </row>
    <row r="41" spans="1:22" ht="14" thickBot="1" x14ac:dyDescent="0.2">
      <c r="A41" s="141"/>
      <c r="B41" s="452"/>
      <c r="C41" s="453"/>
      <c r="D41" s="453"/>
      <c r="E41" s="453"/>
      <c r="F41" s="453"/>
      <c r="G41" s="453"/>
      <c r="H41" s="453"/>
      <c r="I41" s="453"/>
      <c r="J41" s="453"/>
      <c r="K41" s="453"/>
      <c r="L41" s="453"/>
      <c r="M41" s="453"/>
      <c r="N41" s="453"/>
      <c r="O41" s="453"/>
      <c r="P41" s="454"/>
      <c r="S41"/>
      <c r="T41"/>
    </row>
    <row r="42" spans="1:22" ht="12.75" customHeight="1" thickBot="1" x14ac:dyDescent="0.2">
      <c r="A42" s="141"/>
      <c r="B42" s="443" t="s">
        <v>76</v>
      </c>
      <c r="C42" s="444"/>
      <c r="D42" s="444"/>
      <c r="E42" s="444"/>
      <c r="F42" s="444"/>
      <c r="G42" s="444"/>
      <c r="H42" s="444"/>
      <c r="I42" s="444"/>
      <c r="J42" s="444"/>
      <c r="K42" s="444"/>
      <c r="L42" s="444"/>
      <c r="M42" s="444"/>
      <c r="N42" s="444"/>
      <c r="O42" s="444"/>
      <c r="P42" s="445"/>
      <c r="S42"/>
      <c r="T42"/>
    </row>
    <row r="43" spans="1:22" ht="15.75" customHeight="1" x14ac:dyDescent="0.15">
      <c r="A43" s="141"/>
      <c r="B43" s="151"/>
      <c r="C43" s="151"/>
      <c r="D43" s="151"/>
      <c r="E43" s="151"/>
      <c r="F43" s="151"/>
      <c r="G43" s="148"/>
      <c r="H43" s="6"/>
      <c r="J43"/>
      <c r="S43"/>
      <c r="T43"/>
    </row>
    <row r="44" spans="1:22" ht="15.75" customHeight="1" x14ac:dyDescent="0.15">
      <c r="A44" s="141"/>
      <c r="B44" s="152"/>
      <c r="C44" s="152"/>
      <c r="D44" s="152"/>
      <c r="E44" s="152"/>
      <c r="F44" s="152"/>
      <c r="G44" s="148"/>
      <c r="H44" s="6"/>
      <c r="J44"/>
      <c r="S44"/>
      <c r="T44"/>
    </row>
    <row r="45" spans="1:22" ht="15.75" customHeight="1" x14ac:dyDescent="0.15">
      <c r="A45" s="141"/>
      <c r="B45" s="151"/>
      <c r="C45" s="151"/>
      <c r="D45" s="151"/>
      <c r="E45" s="151"/>
      <c r="F45" s="151"/>
      <c r="G45" s="148"/>
      <c r="H45" s="6"/>
      <c r="J45"/>
      <c r="S45"/>
      <c r="T45"/>
    </row>
    <row r="46" spans="1:22" ht="15.75" customHeight="1" x14ac:dyDescent="0.15">
      <c r="A46" s="141"/>
      <c r="B46" s="151"/>
      <c r="C46" s="151"/>
      <c r="D46" s="151"/>
      <c r="E46" s="151"/>
      <c r="F46" s="151"/>
      <c r="G46" s="148"/>
      <c r="H46" s="6"/>
      <c r="J46"/>
      <c r="S46"/>
      <c r="T46"/>
    </row>
    <row r="47" spans="1:22" ht="15.75" customHeight="1" x14ac:dyDescent="0.15">
      <c r="A47" s="141"/>
      <c r="B47" s="130"/>
      <c r="C47" s="130"/>
      <c r="D47" s="130"/>
      <c r="E47" s="130"/>
      <c r="F47" s="130"/>
      <c r="G47" s="148"/>
      <c r="H47" s="6"/>
      <c r="J47"/>
      <c r="S47"/>
    </row>
    <row r="48" spans="1:22" ht="15.75" customHeight="1" x14ac:dyDescent="0.15">
      <c r="A48" s="141"/>
      <c r="B48" s="151"/>
      <c r="C48" s="151"/>
      <c r="D48" s="151"/>
      <c r="E48" s="151"/>
      <c r="F48" s="151"/>
      <c r="G48" s="148"/>
      <c r="H48" s="6"/>
      <c r="J48"/>
      <c r="S48"/>
    </row>
    <row r="49" spans="1:19" x14ac:dyDescent="0.15">
      <c r="A49" s="141"/>
      <c r="B49" s="150"/>
      <c r="C49" s="150"/>
      <c r="D49" s="150"/>
      <c r="E49" s="150"/>
      <c r="F49" s="150"/>
      <c r="G49" s="148"/>
      <c r="H49" s="6"/>
      <c r="J49"/>
      <c r="S49"/>
    </row>
    <row r="50" spans="1:19" ht="15" customHeight="1" x14ac:dyDescent="0.15">
      <c r="A50" s="141"/>
      <c r="B50" s="153"/>
      <c r="C50" s="153"/>
      <c r="D50" s="153"/>
      <c r="E50" s="153"/>
      <c r="F50" s="153"/>
      <c r="G50" s="149"/>
      <c r="H50" s="6"/>
      <c r="J50"/>
    </row>
    <row r="51" spans="1:19" ht="16.5" customHeight="1" x14ac:dyDescent="0.15">
      <c r="A51" s="141"/>
      <c r="B51" s="138"/>
      <c r="C51" s="141"/>
      <c r="D51" s="141"/>
      <c r="E51" s="141"/>
      <c r="F51" s="141"/>
      <c r="G51" s="154"/>
      <c r="H51" s="6"/>
      <c r="J51"/>
    </row>
    <row r="52" spans="1:19" ht="14.25" hidden="1" customHeight="1" x14ac:dyDescent="0.15">
      <c r="A52" s="141"/>
      <c r="B52" s="138"/>
      <c r="C52" s="141"/>
      <c r="D52" s="141"/>
      <c r="E52" s="141"/>
      <c r="F52" s="141"/>
      <c r="G52" s="154"/>
      <c r="H52" s="6"/>
      <c r="J52"/>
    </row>
    <row r="53" spans="1:19" ht="107.25" hidden="1" customHeight="1" thickBot="1" x14ac:dyDescent="0.2">
      <c r="A53" s="141"/>
      <c r="B53" s="138"/>
      <c r="C53" s="138"/>
      <c r="D53" s="138"/>
      <c r="E53" s="138"/>
      <c r="F53" s="138"/>
      <c r="G53" s="141"/>
      <c r="H53" s="6"/>
      <c r="J53"/>
    </row>
    <row r="54" spans="1:19" ht="11.25" customHeight="1" x14ac:dyDescent="0.15">
      <c r="A54" s="141"/>
      <c r="B54" s="138"/>
      <c r="C54" s="138"/>
      <c r="D54" s="138"/>
      <c r="E54" s="138"/>
      <c r="F54" s="138"/>
      <c r="G54" s="141"/>
      <c r="H54" s="7"/>
      <c r="J54"/>
    </row>
    <row r="55" spans="1:19" x14ac:dyDescent="0.15">
      <c r="A55" s="7"/>
      <c r="C55" s="1"/>
      <c r="G55" s="7"/>
      <c r="H55" s="7"/>
      <c r="J55"/>
    </row>
    <row r="56" spans="1:19" x14ac:dyDescent="0.15">
      <c r="A56" s="7"/>
      <c r="C56" s="1"/>
      <c r="G56" s="7"/>
      <c r="H56" s="7"/>
      <c r="J56"/>
    </row>
  </sheetData>
  <sheetProtection selectLockedCells="1"/>
  <mergeCells count="20">
    <mergeCell ref="J19:P24"/>
    <mergeCell ref="B17:H17"/>
    <mergeCell ref="J17:P17"/>
    <mergeCell ref="B19:H24"/>
    <mergeCell ref="B3:H8"/>
    <mergeCell ref="J3:P8"/>
    <mergeCell ref="B9:H9"/>
    <mergeCell ref="J9:P9"/>
    <mergeCell ref="B11:H16"/>
    <mergeCell ref="J11:P16"/>
    <mergeCell ref="B42:P42"/>
    <mergeCell ref="B35:P41"/>
    <mergeCell ref="B25:H25"/>
    <mergeCell ref="J25:P25"/>
    <mergeCell ref="B33:H33"/>
    <mergeCell ref="J33:L33"/>
    <mergeCell ref="N33:P33"/>
    <mergeCell ref="J27:L32"/>
    <mergeCell ref="N27:P32"/>
    <mergeCell ref="B27:H32"/>
  </mergeCells>
  <hyperlinks>
    <hyperlink ref="B9:H9" r:id="rId1" display="Online Produktinformationen" xr:uid="{00000000-0004-0000-0900-000000000000}"/>
    <hyperlink ref="J9:P9" r:id="rId2" display="Online Produktinformationen" xr:uid="{00000000-0004-0000-0900-000001000000}"/>
    <hyperlink ref="B17:H17" r:id="rId3" display="Online Produktinformationen" xr:uid="{00000000-0004-0000-0900-000002000000}"/>
    <hyperlink ref="J17:P17" r:id="rId4" display="Online Produktinformationen" xr:uid="{00000000-0004-0000-0900-000003000000}"/>
    <hyperlink ref="B25:H25" r:id="rId5" display="Online Produktinformationen" xr:uid="{00000000-0004-0000-0900-000004000000}"/>
    <hyperlink ref="J25:P25" r:id="rId6" display="Online Produktinformationen" xr:uid="{00000000-0004-0000-0900-000005000000}"/>
    <hyperlink ref="B3:H8" r:id="rId7" display="Dachdurchführung GISOL" xr:uid="{00000000-0004-0000-0900-000006000000}"/>
    <hyperlink ref="B27:H32" r:id="rId8" display="Membrandurchführung MG" xr:uid="{00000000-0004-0000-0900-000007000000}"/>
    <hyperlink ref="B19:H24" r:id="rId9" display="Membrandurchführung MGL" xr:uid="{00000000-0004-0000-0900-000008000000}"/>
    <hyperlink ref="J19:P24" r:id="rId10" display="Dachdurchführung QDDF/QDDFD/QDDFI" xr:uid="{00000000-0004-0000-0900-000009000000}"/>
    <hyperlink ref="J11:P16" r:id="rId11" display="Flachdachsockel QFDSVZ" xr:uid="{00000000-0004-0000-0900-00000A000000}"/>
    <hyperlink ref="B11:H16" r:id="rId12" display="Dachdurchführung TGF" xr:uid="{00000000-0004-0000-0900-00000B000000}"/>
    <hyperlink ref="J3:P8" r:id="rId13" display="Dachdurchführung TGVF" xr:uid="{00000000-0004-0000-0900-00000C000000}"/>
    <hyperlink ref="B35:P41" r:id="rId14" display="Dacheindeckung VHING / VHINS" xr:uid="{00000000-0004-0000-0900-00000D000000}"/>
    <hyperlink ref="B42:P42" r:id="rId15" display="Online Produktinformationen" xr:uid="{00000000-0004-0000-0900-00000E000000}"/>
    <hyperlink ref="J27:L32" r:id="rId16" display="Übergangsstück AGIS" xr:uid="{00000000-0004-0000-0900-00000F000000}"/>
    <hyperlink ref="J33:L33" r:id="rId17" display="Online Produktinformationen" xr:uid="{00000000-0004-0000-0900-000010000000}"/>
    <hyperlink ref="N27:P32" r:id="rId18" display="Wasserkragen WKR" xr:uid="{00000000-0004-0000-0900-000011000000}"/>
    <hyperlink ref="N33:P33" r:id="rId19" display="Online Produktinformationen" xr:uid="{00000000-0004-0000-0900-000012000000}"/>
  </hyperlinks>
  <pageMargins left="0.19685039370078741" right="0.19685039370078741" top="0.19685039370078741" bottom="0.19685039370078741" header="0.51181102362204722" footer="0.51181102362204722"/>
  <pageSetup paperSize="9" orientation="portrait" horizontalDpi="4294967293" r:id="rId20"/>
  <headerFooter alignWithMargins="0"/>
  <rowBreaks count="1" manualBreakCount="1">
    <brk id="60" max="16383" man="1"/>
  </rowBreaks>
  <drawing r:id="rId2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O63"/>
  <sheetViews>
    <sheetView showGridLines="0" view="pageLayout" zoomScale="130" zoomScaleNormal="140" zoomScaleSheetLayoutView="180" zoomScalePageLayoutView="130" workbookViewId="0"/>
  </sheetViews>
  <sheetFormatPr baseColWidth="10" defaultColWidth="9.1640625" defaultRowHeight="13" x14ac:dyDescent="0.15"/>
  <cols>
    <col min="1" max="1" width="9.1640625" style="2"/>
    <col min="2" max="2" width="13.83203125" style="2" customWidth="1"/>
    <col min="3" max="3" width="9.1640625" style="2" bestFit="1" customWidth="1"/>
    <col min="4" max="4" width="10.5" style="2" customWidth="1"/>
    <col min="5" max="5" width="10.33203125" style="2" customWidth="1"/>
    <col min="6" max="6" width="16.1640625" style="2" customWidth="1"/>
    <col min="7" max="7" width="25.6640625" style="2" customWidth="1"/>
    <col min="8" max="8" width="5.6640625" style="2" customWidth="1"/>
    <col min="9" max="9" width="9.1640625" style="157" hidden="1" customWidth="1"/>
    <col min="10" max="13" width="0" style="157" hidden="1" customWidth="1"/>
    <col min="14" max="15" width="9.1640625" style="157"/>
    <col min="16" max="16384" width="9.1640625" style="2"/>
  </cols>
  <sheetData>
    <row r="1" spans="1:12" ht="37.5" customHeight="1" x14ac:dyDescent="0.15">
      <c r="A1" s="1"/>
      <c r="B1" s="1"/>
      <c r="C1" s="1"/>
      <c r="D1" s="1"/>
      <c r="E1" s="1"/>
      <c r="F1" s="1"/>
      <c r="G1" s="1"/>
      <c r="H1" s="1"/>
      <c r="I1" s="157">
        <f>IF(F18&lt;16,0,IF(F18=16,4,IF(F18=17,4,IF(F18=18,6,IF(F18=19,6,IF(F18=20,6,1000))))))</f>
        <v>6</v>
      </c>
    </row>
    <row r="2" spans="1:12" ht="21.75" customHeight="1" x14ac:dyDescent="0.2">
      <c r="A2" s="1"/>
      <c r="B2" s="3" t="s">
        <v>38</v>
      </c>
      <c r="C2" s="1"/>
      <c r="D2" s="1"/>
      <c r="E2" s="274">
        <v>2</v>
      </c>
      <c r="F2" s="1"/>
      <c r="G2" s="4"/>
      <c r="H2" s="1"/>
    </row>
    <row r="3" spans="1:12" ht="15" customHeight="1" x14ac:dyDescent="0.2">
      <c r="A3" s="1"/>
      <c r="B3" s="3"/>
      <c r="C3" s="1"/>
      <c r="D3" s="1"/>
      <c r="E3" s="1"/>
      <c r="F3" s="1"/>
      <c r="G3" s="4"/>
      <c r="H3" s="1"/>
      <c r="J3" s="263"/>
    </row>
    <row r="4" spans="1:12" ht="15" customHeight="1" thickBot="1" x14ac:dyDescent="0.2">
      <c r="A4" s="1"/>
      <c r="B4" s="5" t="s">
        <v>3</v>
      </c>
      <c r="C4" s="1"/>
      <c r="D4" s="1"/>
      <c r="E4" s="1"/>
      <c r="F4" s="1"/>
      <c r="G4" s="192">
        <f ca="1">TODAY()</f>
        <v>44683</v>
      </c>
      <c r="H4" s="1"/>
    </row>
    <row r="5" spans="1:12" ht="14.25" customHeight="1" thickBot="1" x14ac:dyDescent="0.2">
      <c r="A5" s="1"/>
      <c r="B5" s="341"/>
      <c r="C5" s="342"/>
      <c r="D5" s="342"/>
      <c r="E5" s="342"/>
      <c r="F5" s="342"/>
      <c r="G5" s="343"/>
      <c r="H5" s="1"/>
    </row>
    <row r="6" spans="1:12" ht="14.25" customHeight="1" x14ac:dyDescent="0.15">
      <c r="A6" s="1"/>
      <c r="B6" s="172"/>
      <c r="C6" s="172"/>
      <c r="D6" s="172"/>
      <c r="E6" s="172"/>
      <c r="F6" s="172"/>
      <c r="G6" s="4"/>
      <c r="H6" s="1"/>
    </row>
    <row r="7" spans="1:12" ht="14.25" customHeight="1" thickBot="1" x14ac:dyDescent="0.2">
      <c r="A7" s="1"/>
      <c r="B7" s="186" t="s">
        <v>97</v>
      </c>
      <c r="C7" s="172"/>
      <c r="D7" s="172"/>
      <c r="E7" s="172"/>
      <c r="F7" s="172"/>
      <c r="G7" s="4"/>
      <c r="H7" s="1"/>
      <c r="I7" s="263"/>
      <c r="L7" s="263" t="s">
        <v>118</v>
      </c>
    </row>
    <row r="8" spans="1:12" ht="14.25" customHeight="1" x14ac:dyDescent="0.15">
      <c r="A8" s="1"/>
      <c r="B8" s="347"/>
      <c r="C8" s="348"/>
      <c r="D8" s="348"/>
      <c r="E8" s="348"/>
      <c r="F8" s="349"/>
      <c r="G8" s="4"/>
      <c r="H8" s="1"/>
      <c r="L8" s="263" t="s">
        <v>119</v>
      </c>
    </row>
    <row r="9" spans="1:12" ht="14.25" customHeight="1" x14ac:dyDescent="0.15">
      <c r="A9" s="1"/>
      <c r="B9" s="350"/>
      <c r="C9" s="351"/>
      <c r="D9" s="351"/>
      <c r="E9" s="351"/>
      <c r="F9" s="352"/>
      <c r="G9" s="4"/>
      <c r="H9" s="1"/>
    </row>
    <row r="10" spans="1:12" ht="14.25" customHeight="1" x14ac:dyDescent="0.15">
      <c r="A10" s="1"/>
      <c r="B10" s="350"/>
      <c r="C10" s="351"/>
      <c r="D10" s="351"/>
      <c r="E10" s="351"/>
      <c r="F10" s="352"/>
      <c r="G10" s="4"/>
      <c r="H10" s="1"/>
      <c r="L10" s="263" t="s">
        <v>120</v>
      </c>
    </row>
    <row r="11" spans="1:12" ht="14.25" customHeight="1" thickBot="1" x14ac:dyDescent="0.2">
      <c r="A11" s="1"/>
      <c r="B11" s="353"/>
      <c r="C11" s="354"/>
      <c r="D11" s="354"/>
      <c r="E11" s="354"/>
      <c r="F11" s="355"/>
      <c r="G11" s="4"/>
      <c r="H11" s="1"/>
      <c r="L11" s="263" t="s">
        <v>121</v>
      </c>
    </row>
    <row r="12" spans="1:12" ht="14.25" customHeight="1" x14ac:dyDescent="0.15">
      <c r="A12" s="1"/>
      <c r="B12" s="356" t="str">
        <f>IF(OR(D18&gt;1.5,E18&gt;1.5),"Ab einem A oder B-Maß größer 1,50m mit außenseitigen, sichtbaren Streben !!!","")</f>
        <v>Ab einem A oder B-Maß größer 1,50m mit außenseitigen, sichtbaren Streben !!!</v>
      </c>
      <c r="C12" s="356"/>
      <c r="D12" s="356"/>
      <c r="E12" s="356"/>
      <c r="F12" s="356"/>
      <c r="G12" s="4"/>
      <c r="H12" s="1"/>
      <c r="L12" s="263" t="s">
        <v>122</v>
      </c>
    </row>
    <row r="13" spans="1:12" ht="14.25" hidden="1" customHeight="1" x14ac:dyDescent="0.15">
      <c r="A13" s="1"/>
      <c r="B13" s="272">
        <f>IF(D13=1,D37,0)</f>
        <v>1.5</v>
      </c>
      <c r="C13" s="272">
        <f>IF(D13=1,D19,0)</f>
        <v>1.4333333333333333</v>
      </c>
      <c r="D13" s="272">
        <v>1</v>
      </c>
      <c r="E13" s="272">
        <v>1</v>
      </c>
      <c r="F13" s="272">
        <f>IF(E13=1,E19,0)</f>
        <v>1.7916666666666667</v>
      </c>
      <c r="G13" s="4">
        <f>IF(E13=1,E37,0)</f>
        <v>1.875</v>
      </c>
      <c r="H13" s="1"/>
    </row>
    <row r="14" spans="1:12" ht="14.25" hidden="1" customHeight="1" x14ac:dyDescent="0.15">
      <c r="A14" s="1"/>
      <c r="B14" s="272">
        <f>IF(D14=1,D37,0)</f>
        <v>1.5</v>
      </c>
      <c r="C14" s="272">
        <f>IF(D14=1,D19,0)</f>
        <v>1.4333333333333333</v>
      </c>
      <c r="D14" s="272">
        <v>1</v>
      </c>
      <c r="E14" s="272">
        <v>1</v>
      </c>
      <c r="F14" s="272">
        <f>IF(E14=1,E19,0)</f>
        <v>1.7916666666666667</v>
      </c>
      <c r="G14" s="4">
        <f>IF(E14=1,E37,0)</f>
        <v>1.875</v>
      </c>
      <c r="H14" s="1"/>
    </row>
    <row r="15" spans="1:12" ht="15.75" customHeight="1" thickBot="1" x14ac:dyDescent="0.2">
      <c r="A15" s="1"/>
      <c r="B15" s="357" t="str">
        <f>IF(D18&lt;0.3,"Kleineste Abmessung 0,30m !!!",IF(D18&gt;2,"Größte Abmessung 2,00m !!!",""))</f>
        <v/>
      </c>
      <c r="C15" s="357"/>
      <c r="D15" s="357"/>
      <c r="E15" s="358" t="str">
        <f>IF(E18&lt;0.3,"Kleineste Abmessung 0,30m !!!",IF(E18&gt;2.5,"Größte Abmessung 2,00m !!!",""))</f>
        <v/>
      </c>
      <c r="F15" s="358"/>
      <c r="H15" s="1"/>
    </row>
    <row r="16" spans="1:12" x14ac:dyDescent="0.15">
      <c r="A16" s="6"/>
      <c r="B16" s="344" t="s">
        <v>39</v>
      </c>
      <c r="C16" s="345"/>
      <c r="D16" s="101" t="s">
        <v>40</v>
      </c>
      <c r="E16" s="101" t="s">
        <v>41</v>
      </c>
      <c r="F16" s="102" t="s">
        <v>42</v>
      </c>
      <c r="G16" s="7"/>
      <c r="H16" s="6"/>
    </row>
    <row r="17" spans="1:13" x14ac:dyDescent="0.15">
      <c r="A17" s="6"/>
      <c r="B17" s="346"/>
      <c r="C17" s="333"/>
      <c r="D17" s="103" t="s">
        <v>43</v>
      </c>
      <c r="E17" s="103" t="s">
        <v>43</v>
      </c>
      <c r="F17" s="104" t="s">
        <v>123</v>
      </c>
      <c r="G17" s="7"/>
      <c r="H17" s="6"/>
    </row>
    <row r="18" spans="1:13" ht="14" thickBot="1" x14ac:dyDescent="0.2">
      <c r="A18" s="6"/>
      <c r="B18" s="105">
        <v>51000</v>
      </c>
      <c r="C18" s="106">
        <f>$B$18/3600</f>
        <v>14.166666666666666</v>
      </c>
      <c r="D18" s="107">
        <v>2</v>
      </c>
      <c r="E18" s="107">
        <v>2.5</v>
      </c>
      <c r="F18" s="108">
        <v>20</v>
      </c>
      <c r="G18" s="7"/>
      <c r="H18" s="6"/>
      <c r="M18" s="157">
        <v>20</v>
      </c>
    </row>
    <row r="19" spans="1:13" hidden="1" x14ac:dyDescent="0.15">
      <c r="A19" s="6"/>
      <c r="B19" s="109"/>
      <c r="C19" s="110"/>
      <c r="D19" s="273">
        <f>B29*D18</f>
        <v>1.4333333333333333</v>
      </c>
      <c r="E19" s="273">
        <f>B29*E18</f>
        <v>1.7916666666666667</v>
      </c>
      <c r="F19" s="251" t="str">
        <f>IF(F18&gt;20,"Lamellenanzahl prüfen !!! Maximal 20 Lamellen","")</f>
        <v/>
      </c>
      <c r="G19" s="7"/>
      <c r="H19" s="6"/>
    </row>
    <row r="20" spans="1:13" ht="14" thickBot="1" x14ac:dyDescent="0.2">
      <c r="A20" s="6"/>
      <c r="B20" s="359"/>
      <c r="C20" s="359"/>
      <c r="D20" s="359"/>
      <c r="E20" s="359"/>
      <c r="F20" s="359"/>
      <c r="G20" s="7"/>
      <c r="H20" s="6"/>
    </row>
    <row r="21" spans="1:13" ht="14" thickBot="1" x14ac:dyDescent="0.2">
      <c r="A21" s="6"/>
      <c r="B21" s="111" t="s">
        <v>44</v>
      </c>
      <c r="C21" s="112">
        <f>F18*60+30</f>
        <v>1230</v>
      </c>
      <c r="D21" s="113"/>
      <c r="E21" s="113"/>
      <c r="F21" s="114"/>
      <c r="G21" s="7"/>
      <c r="H21" s="6"/>
    </row>
    <row r="22" spans="1:13" ht="12" customHeight="1" thickBot="1" x14ac:dyDescent="0.2">
      <c r="A22" s="6"/>
      <c r="B22" s="6"/>
      <c r="C22" s="6"/>
      <c r="D22" s="6"/>
      <c r="E22" s="6"/>
      <c r="F22" s="6"/>
      <c r="G22" s="7"/>
      <c r="H22" s="6"/>
    </row>
    <row r="23" spans="1:13" x14ac:dyDescent="0.15">
      <c r="A23" s="6"/>
      <c r="B23" s="115" t="s">
        <v>45</v>
      </c>
      <c r="C23" s="8"/>
      <c r="D23" s="267" t="str">
        <f>IF(C29=4,"vierseitg",IF(C29=5,"dreiseitig",IF(C29=6,"zweiseitig",IF(C29=7,"einseitig","geschlossen"))))</f>
        <v>vierseitg</v>
      </c>
      <c r="E23" s="8"/>
      <c r="F23" s="9"/>
      <c r="G23" s="7"/>
      <c r="H23" s="6"/>
    </row>
    <row r="24" spans="1:13" x14ac:dyDescent="0.15">
      <c r="A24" s="6"/>
      <c r="B24" s="116"/>
      <c r="C24" s="6"/>
      <c r="D24" s="6"/>
      <c r="E24" s="6"/>
      <c r="F24" s="10"/>
      <c r="G24" s="7"/>
      <c r="H24" s="6"/>
    </row>
    <row r="25" spans="1:13" x14ac:dyDescent="0.15">
      <c r="A25" s="6"/>
      <c r="B25" s="262" t="s">
        <v>46</v>
      </c>
      <c r="C25" s="333" t="s">
        <v>47</v>
      </c>
      <c r="D25" s="333"/>
      <c r="E25" s="261" t="s">
        <v>0</v>
      </c>
      <c r="F25" s="104" t="s">
        <v>1</v>
      </c>
      <c r="G25" s="7"/>
      <c r="H25" s="6"/>
    </row>
    <row r="26" spans="1:13" x14ac:dyDescent="0.15">
      <c r="A26" s="6"/>
      <c r="B26" s="262"/>
      <c r="C26" s="333" t="s">
        <v>48</v>
      </c>
      <c r="D26" s="333"/>
      <c r="E26" s="261"/>
      <c r="F26" s="104"/>
      <c r="G26" s="7"/>
      <c r="H26" s="6"/>
    </row>
    <row r="27" spans="1:13" x14ac:dyDescent="0.15">
      <c r="A27" s="6"/>
      <c r="B27" s="117">
        <f>C13+C14+F13+F14</f>
        <v>6.45</v>
      </c>
      <c r="C27" s="337">
        <f>C18/B27</f>
        <v>2.1963824289405682</v>
      </c>
      <c r="D27" s="337"/>
      <c r="E27" s="118">
        <f>C27*20.125</f>
        <v>44.202196382428937</v>
      </c>
      <c r="F27" s="119">
        <f>C27*12</f>
        <v>26.356589147286819</v>
      </c>
      <c r="G27" s="7"/>
      <c r="H27" s="6"/>
    </row>
    <row r="28" spans="1:13" ht="14" hidden="1" thickBot="1" x14ac:dyDescent="0.2">
      <c r="A28" s="6"/>
      <c r="B28" s="269">
        <f>(($D$18-0.1)+($E$18-0.1))*2*(((($F$18-2)-$I$1))+($I$1/2))*0.05</f>
        <v>6.45</v>
      </c>
      <c r="C28" s="334">
        <f>$C$18/$B$28</f>
        <v>2.1963824289405682</v>
      </c>
      <c r="D28" s="334"/>
      <c r="E28" s="270">
        <f>$C$28*20.125</f>
        <v>44.202196382428937</v>
      </c>
      <c r="F28" s="271">
        <f>$C$28*12</f>
        <v>26.356589147286819</v>
      </c>
      <c r="G28" s="7"/>
      <c r="H28" s="6"/>
    </row>
    <row r="29" spans="1:13" ht="15" hidden="1" customHeight="1" x14ac:dyDescent="0.15">
      <c r="A29" s="6"/>
      <c r="B29" s="11">
        <f>B28/(2*(D18+E18))</f>
        <v>0.71666666666666667</v>
      </c>
      <c r="C29" s="12">
        <f>D13+E13+E14+D14</f>
        <v>4</v>
      </c>
      <c r="D29" s="12"/>
      <c r="E29" s="6"/>
      <c r="F29" s="6"/>
      <c r="G29" s="7"/>
      <c r="H29" s="6"/>
    </row>
    <row r="30" spans="1:13" ht="15" customHeight="1" thickBot="1" x14ac:dyDescent="0.2">
      <c r="A30" s="6"/>
      <c r="B30" s="11"/>
      <c r="C30" s="12"/>
      <c r="D30" s="12"/>
      <c r="E30" s="6"/>
      <c r="F30" s="6"/>
      <c r="G30" s="7"/>
      <c r="H30" s="6"/>
    </row>
    <row r="31" spans="1:13" x14ac:dyDescent="0.15">
      <c r="A31" s="6"/>
      <c r="B31" s="115" t="s">
        <v>49</v>
      </c>
      <c r="C31" s="8"/>
      <c r="D31" s="8" t="str">
        <f>D23</f>
        <v>vierseitg</v>
      </c>
      <c r="E31" s="8"/>
      <c r="F31" s="9"/>
      <c r="G31" s="7"/>
      <c r="H31" s="6"/>
    </row>
    <row r="32" spans="1:13" x14ac:dyDescent="0.15">
      <c r="A32" s="6"/>
      <c r="B32" s="116"/>
      <c r="C32" s="6"/>
      <c r="D32" s="6"/>
      <c r="E32" s="6"/>
      <c r="F32" s="10"/>
      <c r="G32" s="7"/>
      <c r="H32" s="6"/>
    </row>
    <row r="33" spans="1:8" x14ac:dyDescent="0.15">
      <c r="A33" s="6"/>
      <c r="B33" s="262" t="s">
        <v>46</v>
      </c>
      <c r="C33" s="333" t="s">
        <v>47</v>
      </c>
      <c r="D33" s="333"/>
      <c r="E33" s="261" t="s">
        <v>0</v>
      </c>
      <c r="F33" s="104" t="s">
        <v>1</v>
      </c>
      <c r="G33" s="7"/>
      <c r="H33" s="6"/>
    </row>
    <row r="34" spans="1:8" x14ac:dyDescent="0.15">
      <c r="A34" s="6"/>
      <c r="B34" s="262"/>
      <c r="C34" s="333" t="s">
        <v>48</v>
      </c>
      <c r="D34" s="333"/>
      <c r="E34" s="261"/>
      <c r="F34" s="104"/>
      <c r="G34" s="7"/>
      <c r="H34" s="6"/>
    </row>
    <row r="35" spans="1:8" x14ac:dyDescent="0.15">
      <c r="A35" s="6"/>
      <c r="B35" s="117">
        <f>G13+G14+B13+B14</f>
        <v>6.75</v>
      </c>
      <c r="C35" s="337">
        <f>C18/B35</f>
        <v>2.0987654320987654</v>
      </c>
      <c r="D35" s="337"/>
      <c r="E35" s="118">
        <f>C35*20.125</f>
        <v>42.237654320987652</v>
      </c>
      <c r="F35" s="119">
        <f>C35*12</f>
        <v>25.185185185185183</v>
      </c>
      <c r="G35" s="7"/>
      <c r="H35" s="6"/>
    </row>
    <row r="36" spans="1:8" ht="14" hidden="1" thickBot="1" x14ac:dyDescent="0.2">
      <c r="A36" s="6"/>
      <c r="B36" s="269">
        <f>(($D$18)+($E$18))*2*(((($F$18-2)-$I$1))+($I$1/2))*0.05</f>
        <v>6.75</v>
      </c>
      <c r="C36" s="334">
        <f>$C$18/$B$36</f>
        <v>2.0987654320987654</v>
      </c>
      <c r="D36" s="334"/>
      <c r="E36" s="270">
        <f>$C$36*20.125</f>
        <v>42.237654320987652</v>
      </c>
      <c r="F36" s="271">
        <f>$C$36*12</f>
        <v>25.185185185185183</v>
      </c>
      <c r="G36" s="7"/>
      <c r="H36" s="6"/>
    </row>
    <row r="37" spans="1:8" hidden="1" x14ac:dyDescent="0.15">
      <c r="A37" s="6"/>
      <c r="B37" s="264">
        <f>B36/(2*(D18+E18))</f>
        <v>0.75</v>
      </c>
      <c r="C37" s="265"/>
      <c r="D37" s="268">
        <f>D18*B37</f>
        <v>1.5</v>
      </c>
      <c r="E37" s="268">
        <f>E18*B37</f>
        <v>1.875</v>
      </c>
      <c r="F37" s="266"/>
      <c r="G37" s="7"/>
      <c r="H37" s="6"/>
    </row>
    <row r="38" spans="1:8" ht="14" thickBot="1" x14ac:dyDescent="0.2">
      <c r="A38" s="6"/>
      <c r="B38" s="13"/>
      <c r="C38" s="14"/>
      <c r="D38" s="14"/>
      <c r="E38" s="15"/>
      <c r="F38" s="7"/>
      <c r="G38" s="7"/>
      <c r="H38" s="6"/>
    </row>
    <row r="39" spans="1:8" ht="116.25" customHeight="1" thickBot="1" x14ac:dyDescent="0.2">
      <c r="A39" s="6"/>
      <c r="B39" s="338" t="s">
        <v>101</v>
      </c>
      <c r="C39" s="339"/>
      <c r="D39" s="339"/>
      <c r="E39" s="339"/>
      <c r="F39" s="339"/>
      <c r="G39" s="340"/>
      <c r="H39" s="6"/>
    </row>
    <row r="40" spans="1:8" ht="12" customHeight="1" x14ac:dyDescent="0.15">
      <c r="A40" s="6"/>
      <c r="B40" s="184"/>
      <c r="C40" s="185"/>
      <c r="D40" s="185"/>
      <c r="E40" s="185"/>
      <c r="F40" s="185"/>
      <c r="G40" s="7"/>
      <c r="H40" s="6"/>
    </row>
    <row r="41" spans="1:8" ht="14" thickBot="1" x14ac:dyDescent="0.2">
      <c r="A41" s="6"/>
      <c r="B41" s="186" t="s">
        <v>50</v>
      </c>
      <c r="C41" s="14"/>
      <c r="D41" s="14"/>
      <c r="E41" s="15"/>
      <c r="F41" s="7"/>
      <c r="G41" s="7"/>
      <c r="H41" s="6"/>
    </row>
    <row r="42" spans="1:8" x14ac:dyDescent="0.15">
      <c r="A42" s="6"/>
      <c r="B42" s="187" t="s">
        <v>51</v>
      </c>
      <c r="C42" s="188"/>
      <c r="D42" s="188"/>
      <c r="E42" s="189"/>
      <c r="F42" s="8"/>
      <c r="G42" s="9"/>
      <c r="H42" s="6"/>
    </row>
    <row r="43" spans="1:8" x14ac:dyDescent="0.15">
      <c r="A43" s="6"/>
      <c r="B43" s="20"/>
      <c r="C43" s="14"/>
      <c r="D43" s="14"/>
      <c r="E43" s="15"/>
      <c r="F43" s="6"/>
      <c r="G43" s="10"/>
      <c r="H43" s="6"/>
    </row>
    <row r="44" spans="1:8" x14ac:dyDescent="0.15">
      <c r="A44" s="6"/>
      <c r="B44" s="20"/>
      <c r="C44" s="14"/>
      <c r="D44" s="14"/>
      <c r="E44" s="15"/>
      <c r="F44" s="16"/>
      <c r="G44" s="10"/>
      <c r="H44" s="6"/>
    </row>
    <row r="45" spans="1:8" x14ac:dyDescent="0.15">
      <c r="A45" s="6"/>
      <c r="B45" s="20"/>
      <c r="C45" s="14"/>
      <c r="D45" s="14"/>
      <c r="E45" s="15"/>
      <c r="F45" s="16"/>
      <c r="G45" s="10"/>
      <c r="H45" s="6"/>
    </row>
    <row r="46" spans="1:8" x14ac:dyDescent="0.15">
      <c r="A46" s="6"/>
      <c r="B46" s="20"/>
      <c r="C46" s="14"/>
      <c r="D46" s="14"/>
      <c r="E46" s="15"/>
      <c r="F46" s="1"/>
      <c r="G46" s="10"/>
      <c r="H46" s="6"/>
    </row>
    <row r="47" spans="1:8" x14ac:dyDescent="0.15">
      <c r="A47" s="6"/>
      <c r="B47" s="20"/>
      <c r="C47" s="14"/>
      <c r="D47" s="14"/>
      <c r="E47" s="15"/>
      <c r="F47" s="1"/>
      <c r="G47" s="10"/>
      <c r="H47" s="6"/>
    </row>
    <row r="48" spans="1:8" x14ac:dyDescent="0.15">
      <c r="A48" s="6"/>
      <c r="B48" s="20"/>
      <c r="C48" s="14"/>
      <c r="D48" s="14"/>
      <c r="E48" s="15"/>
      <c r="F48" s="1"/>
      <c r="G48" s="10"/>
      <c r="H48" s="6"/>
    </row>
    <row r="49" spans="1:8" x14ac:dyDescent="0.15">
      <c r="A49" s="6"/>
      <c r="B49" s="20"/>
      <c r="C49" s="14"/>
      <c r="D49" s="14"/>
      <c r="E49" s="15"/>
      <c r="F49" s="1"/>
      <c r="G49" s="10"/>
      <c r="H49" s="6"/>
    </row>
    <row r="50" spans="1:8" x14ac:dyDescent="0.15">
      <c r="A50" s="6"/>
      <c r="B50" s="20"/>
      <c r="C50" s="14"/>
      <c r="D50" s="14"/>
      <c r="E50" s="15"/>
      <c r="F50" s="1"/>
      <c r="G50" s="10"/>
      <c r="H50" s="6"/>
    </row>
    <row r="51" spans="1:8" x14ac:dyDescent="0.15">
      <c r="A51" s="6"/>
      <c r="B51" s="20"/>
      <c r="C51" s="14"/>
      <c r="D51" s="14"/>
      <c r="E51" s="171" t="s">
        <v>52</v>
      </c>
      <c r="F51" s="1"/>
      <c r="G51" s="10"/>
      <c r="H51" s="6"/>
    </row>
    <row r="52" spans="1:8" x14ac:dyDescent="0.15">
      <c r="A52" s="6"/>
      <c r="B52" s="20"/>
      <c r="C52" s="14"/>
      <c r="D52" s="14"/>
      <c r="E52" s="190" t="s">
        <v>53</v>
      </c>
      <c r="F52" s="16"/>
      <c r="G52" s="10"/>
      <c r="H52" s="6"/>
    </row>
    <row r="53" spans="1:8" ht="12.75" customHeight="1" x14ac:dyDescent="0.15">
      <c r="A53" s="6"/>
      <c r="B53" s="20"/>
      <c r="C53" s="14"/>
      <c r="D53" s="14"/>
      <c r="E53" s="335" t="s">
        <v>54</v>
      </c>
      <c r="F53" s="335"/>
      <c r="G53" s="10"/>
      <c r="H53" s="6"/>
    </row>
    <row r="54" spans="1:8" x14ac:dyDescent="0.15">
      <c r="A54" s="6"/>
      <c r="B54" s="20"/>
      <c r="C54" s="14"/>
      <c r="D54" s="14"/>
      <c r="E54" s="335"/>
      <c r="F54" s="335"/>
      <c r="G54" s="10"/>
      <c r="H54" s="6"/>
    </row>
    <row r="55" spans="1:8" x14ac:dyDescent="0.15">
      <c r="A55" s="6"/>
      <c r="B55" s="20"/>
      <c r="C55" s="14"/>
      <c r="D55" s="14"/>
      <c r="E55" s="335"/>
      <c r="F55" s="335"/>
      <c r="G55" s="10"/>
      <c r="H55" s="6"/>
    </row>
    <row r="56" spans="1:8" ht="14" thickBot="1" x14ac:dyDescent="0.2">
      <c r="A56" s="6"/>
      <c r="B56" s="180"/>
      <c r="C56" s="191"/>
      <c r="D56" s="191"/>
      <c r="E56" s="336"/>
      <c r="F56" s="336"/>
      <c r="G56" s="23"/>
      <c r="H56" s="6"/>
    </row>
    <row r="57" spans="1:8" x14ac:dyDescent="0.15">
      <c r="A57" s="7"/>
      <c r="B57" s="6"/>
      <c r="C57" s="6"/>
      <c r="D57" s="7"/>
      <c r="E57" s="7"/>
      <c r="F57" s="7"/>
      <c r="G57" s="7"/>
      <c r="H57" s="7"/>
    </row>
    <row r="58" spans="1:8" x14ac:dyDescent="0.15">
      <c r="A58" s="7"/>
      <c r="B58" s="6"/>
      <c r="C58" s="6"/>
      <c r="D58" s="7"/>
      <c r="E58" s="7"/>
      <c r="F58" s="7"/>
      <c r="G58" s="7"/>
      <c r="H58" s="7"/>
    </row>
    <row r="59" spans="1:8" x14ac:dyDescent="0.15">
      <c r="A59" s="7"/>
      <c r="B59" s="6"/>
      <c r="C59" s="6"/>
      <c r="D59" s="7"/>
      <c r="E59" s="7"/>
      <c r="F59" s="7"/>
      <c r="G59" s="7"/>
      <c r="H59" s="7"/>
    </row>
    <row r="60" spans="1:8" x14ac:dyDescent="0.15">
      <c r="B60" s="1"/>
      <c r="C60" s="1"/>
    </row>
    <row r="61" spans="1:8" x14ac:dyDescent="0.15">
      <c r="B61" s="1"/>
      <c r="C61" s="1"/>
    </row>
    <row r="62" spans="1:8" x14ac:dyDescent="0.15">
      <c r="B62" s="183"/>
      <c r="C62" s="1"/>
    </row>
    <row r="63" spans="1:8" x14ac:dyDescent="0.15">
      <c r="B63" s="1"/>
      <c r="C63" s="1"/>
    </row>
  </sheetData>
  <sheetProtection selectLockedCells="1"/>
  <mergeCells count="20">
    <mergeCell ref="B5:G5"/>
    <mergeCell ref="B16:C17"/>
    <mergeCell ref="C25:D25"/>
    <mergeCell ref="C26:D26"/>
    <mergeCell ref="C28:D28"/>
    <mergeCell ref="B8:F8"/>
    <mergeCell ref="B9:F9"/>
    <mergeCell ref="B10:F10"/>
    <mergeCell ref="B11:F11"/>
    <mergeCell ref="B12:F12"/>
    <mergeCell ref="C27:D27"/>
    <mergeCell ref="B15:D15"/>
    <mergeCell ref="E15:F15"/>
    <mergeCell ref="B20:F20"/>
    <mergeCell ref="C33:D33"/>
    <mergeCell ref="C34:D34"/>
    <mergeCell ref="C36:D36"/>
    <mergeCell ref="E53:F56"/>
    <mergeCell ref="C35:D35"/>
    <mergeCell ref="B39:G39"/>
  </mergeCells>
  <conditionalFormatting sqref="F17">
    <cfRule type="expression" dxfId="10" priority="5">
      <formula>$F$18&gt;20</formula>
    </cfRule>
    <cfRule type="expression" dxfId="9" priority="10" stopIfTrue="1">
      <formula>"f9&gt;20"</formula>
    </cfRule>
  </conditionalFormatting>
  <conditionalFormatting sqref="B23:F28">
    <cfRule type="expression" dxfId="8" priority="7">
      <formula>$E$2=2</formula>
    </cfRule>
  </conditionalFormatting>
  <conditionalFormatting sqref="B31:F36">
    <cfRule type="expression" dxfId="7" priority="6">
      <formula>$E$2=1</formula>
    </cfRule>
  </conditionalFormatting>
  <conditionalFormatting sqref="D18">
    <cfRule type="cellIs" dxfId="6" priority="4" operator="lessThan">
      <formula>0.3</formula>
    </cfRule>
    <cfRule type="cellIs" dxfId="5" priority="3" operator="greaterThan">
      <formula>2</formula>
    </cfRule>
  </conditionalFormatting>
  <conditionalFormatting sqref="E18">
    <cfRule type="cellIs" dxfId="4" priority="1" operator="greaterThan">
      <formula>2</formula>
    </cfRule>
    <cfRule type="cellIs" dxfId="3" priority="2" operator="lessThan">
      <formula>0.3</formula>
    </cfRule>
  </conditionalFormatting>
  <pageMargins left="0" right="0" top="0" bottom="0" header="0.51181102362204722" footer="0.51181102362204722"/>
  <pageSetup paperSize="9"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0" r:id="rId4" name="Drop Down 6">
              <controlPr defaultSize="0" autoLine="0" autoPict="0">
                <anchor moveWithCells="1">
                  <from>
                    <xdr:col>6</xdr:col>
                    <xdr:colOff>317500</xdr:colOff>
                    <xdr:row>7</xdr:row>
                    <xdr:rowOff>101600</xdr:rowOff>
                  </from>
                  <to>
                    <xdr:col>6</xdr:col>
                    <xdr:colOff>1104900</xdr:colOff>
                    <xdr:row>8</xdr:row>
                    <xdr:rowOff>101600</xdr:rowOff>
                  </to>
                </anchor>
              </controlPr>
            </control>
          </mc:Choice>
        </mc:AlternateContent>
        <mc:AlternateContent xmlns:mc="http://schemas.openxmlformats.org/markup-compatibility/2006">
          <mc:Choice Requires="x14">
            <control shapeId="6151" r:id="rId5" name="Drop Down 7">
              <controlPr defaultSize="0" autoLine="0" autoPict="0">
                <anchor moveWithCells="1">
                  <from>
                    <xdr:col>6</xdr:col>
                    <xdr:colOff>1422400</xdr:colOff>
                    <xdr:row>7</xdr:row>
                    <xdr:rowOff>139700</xdr:rowOff>
                  </from>
                  <to>
                    <xdr:col>7</xdr:col>
                    <xdr:colOff>368300</xdr:colOff>
                    <xdr:row>8</xdr:row>
                    <xdr:rowOff>152400</xdr:rowOff>
                  </to>
                </anchor>
              </controlPr>
            </control>
          </mc:Choice>
        </mc:AlternateContent>
        <mc:AlternateContent xmlns:mc="http://schemas.openxmlformats.org/markup-compatibility/2006">
          <mc:Choice Requires="x14">
            <control shapeId="6152" r:id="rId6" name="Drop Down 8">
              <controlPr defaultSize="0" autoLine="0" autoPict="0">
                <anchor moveWithCells="1">
                  <from>
                    <xdr:col>6</xdr:col>
                    <xdr:colOff>88900</xdr:colOff>
                    <xdr:row>14</xdr:row>
                    <xdr:rowOff>25400</xdr:rowOff>
                  </from>
                  <to>
                    <xdr:col>6</xdr:col>
                    <xdr:colOff>876300</xdr:colOff>
                    <xdr:row>15</xdr:row>
                    <xdr:rowOff>25400</xdr:rowOff>
                  </to>
                </anchor>
              </controlPr>
            </control>
          </mc:Choice>
        </mc:AlternateContent>
        <mc:AlternateContent xmlns:mc="http://schemas.openxmlformats.org/markup-compatibility/2006">
          <mc:Choice Requires="x14">
            <control shapeId="6153" r:id="rId7" name="Drop Down 9">
              <controlPr defaultSize="0" autoLine="0" autoPict="0">
                <anchor moveWithCells="1">
                  <from>
                    <xdr:col>6</xdr:col>
                    <xdr:colOff>1168400</xdr:colOff>
                    <xdr:row>14</xdr:row>
                    <xdr:rowOff>38100</xdr:rowOff>
                  </from>
                  <to>
                    <xdr:col>7</xdr:col>
                    <xdr:colOff>127000</xdr:colOff>
                    <xdr:row>15</xdr:row>
                    <xdr:rowOff>50800</xdr:rowOff>
                  </to>
                </anchor>
              </controlPr>
            </control>
          </mc:Choice>
        </mc:AlternateContent>
        <mc:AlternateContent xmlns:mc="http://schemas.openxmlformats.org/markup-compatibility/2006">
          <mc:Choice Requires="x14">
            <control shapeId="6155" r:id="rId8" name="Drop Down 11">
              <controlPr defaultSize="0" autoLine="0" autoPict="0">
                <anchor moveWithCells="1">
                  <from>
                    <xdr:col>4</xdr:col>
                    <xdr:colOff>88900</xdr:colOff>
                    <xdr:row>1</xdr:row>
                    <xdr:rowOff>76200</xdr:rowOff>
                  </from>
                  <to>
                    <xdr:col>5</xdr:col>
                    <xdr:colOff>63500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3" tint="0.59999389629810485"/>
  </sheetPr>
  <dimension ref="A1:L50"/>
  <sheetViews>
    <sheetView showGridLines="0" view="pageLayout" topLeftCell="A25" zoomScale="130" zoomScaleNormal="130" zoomScaleSheetLayoutView="180" zoomScalePageLayoutView="130" workbookViewId="0">
      <selection activeCell="B47" sqref="B47:G47"/>
    </sheetView>
  </sheetViews>
  <sheetFormatPr baseColWidth="10" defaultColWidth="9.1640625" defaultRowHeight="13" x14ac:dyDescent="0.15"/>
  <cols>
    <col min="1" max="1" width="4.6640625" style="2" customWidth="1"/>
    <col min="2" max="2" width="23.6640625" style="2" customWidth="1"/>
    <col min="3" max="3" width="12" style="2" bestFit="1" customWidth="1"/>
    <col min="4" max="4" width="2.83203125" style="2" customWidth="1"/>
    <col min="5" max="5" width="22.33203125" style="2" customWidth="1"/>
    <col min="6" max="6" width="9.83203125" style="2" customWidth="1"/>
    <col min="7" max="7" width="19.5" style="2" customWidth="1"/>
    <col min="8" max="8" width="19.5" style="2" hidden="1" customWidth="1"/>
    <col min="9" max="9" width="6" style="2" customWidth="1"/>
    <col min="10" max="16384" width="9.1640625" style="2"/>
  </cols>
  <sheetData>
    <row r="1" spans="1:12" ht="37.5" customHeight="1" x14ac:dyDescent="0.15">
      <c r="A1" s="1"/>
      <c r="B1" s="1"/>
      <c r="C1" s="1"/>
      <c r="D1" s="1"/>
      <c r="E1" s="1"/>
      <c r="F1" s="1"/>
      <c r="G1" s="1"/>
      <c r="H1" s="1"/>
    </row>
    <row r="2" spans="1:12" ht="21.75" customHeight="1" x14ac:dyDescent="0.2">
      <c r="A2" s="1"/>
      <c r="B2" s="3" t="s">
        <v>17</v>
      </c>
      <c r="C2" s="1"/>
      <c r="D2" s="1"/>
      <c r="E2" s="1"/>
      <c r="F2" s="1"/>
      <c r="G2" s="4"/>
      <c r="H2" s="1"/>
    </row>
    <row r="3" spans="1:12" ht="15" customHeight="1" x14ac:dyDescent="0.2">
      <c r="A3" s="1"/>
      <c r="B3" s="3" t="s">
        <v>18</v>
      </c>
      <c r="C3" s="1"/>
      <c r="D3" s="1"/>
      <c r="E3" s="1"/>
      <c r="F3" s="1"/>
      <c r="G3" s="4"/>
      <c r="H3" s="1"/>
    </row>
    <row r="4" spans="1:12" ht="19.5" customHeight="1" thickBot="1" x14ac:dyDescent="0.2">
      <c r="A4" s="1"/>
      <c r="B4" s="5" t="s">
        <v>3</v>
      </c>
      <c r="C4" s="1"/>
      <c r="D4" s="1"/>
      <c r="G4" s="364">
        <f ca="1">TODAY()</f>
        <v>44683</v>
      </c>
      <c r="H4" s="365"/>
    </row>
    <row r="5" spans="1:12" ht="14.25" customHeight="1" thickBot="1" x14ac:dyDescent="0.2">
      <c r="A5" s="1"/>
      <c r="B5" s="382"/>
      <c r="C5" s="383"/>
      <c r="D5" s="383"/>
      <c r="E5" s="383"/>
      <c r="F5" s="383"/>
      <c r="G5" s="384"/>
      <c r="H5" s="1"/>
    </row>
    <row r="6" spans="1:12" s="194" customFormat="1" ht="14.25" customHeight="1" x14ac:dyDescent="0.15">
      <c r="A6" s="138"/>
      <c r="B6" s="193"/>
      <c r="C6" s="193"/>
      <c r="D6" s="193"/>
      <c r="E6" s="193"/>
      <c r="F6" s="193"/>
      <c r="G6" s="64"/>
      <c r="H6" s="138"/>
    </row>
    <row r="7" spans="1:12" ht="14.25" customHeight="1" thickBot="1" x14ac:dyDescent="0.2">
      <c r="A7" s="1"/>
      <c r="B7" s="193" t="s">
        <v>97</v>
      </c>
      <c r="C7" s="193"/>
      <c r="D7" s="193"/>
      <c r="E7" s="193"/>
      <c r="F7" s="193"/>
      <c r="G7" s="64"/>
      <c r="H7" s="1"/>
    </row>
    <row r="8" spans="1:12" ht="14.25" customHeight="1" x14ac:dyDescent="0.15">
      <c r="A8" s="1"/>
      <c r="B8" s="347"/>
      <c r="C8" s="348"/>
      <c r="D8" s="348"/>
      <c r="E8" s="348"/>
      <c r="F8" s="349"/>
      <c r="G8" s="64"/>
      <c r="H8" s="1"/>
    </row>
    <row r="9" spans="1:12" ht="14.25" customHeight="1" x14ac:dyDescent="0.15">
      <c r="A9" s="1"/>
      <c r="B9" s="350"/>
      <c r="C9" s="351"/>
      <c r="D9" s="351"/>
      <c r="E9" s="351"/>
      <c r="F9" s="352"/>
      <c r="G9" s="64"/>
      <c r="H9" s="1"/>
    </row>
    <row r="10" spans="1:12" ht="14.25" customHeight="1" thickBot="1" x14ac:dyDescent="0.2">
      <c r="A10" s="1"/>
      <c r="B10" s="353"/>
      <c r="C10" s="354"/>
      <c r="D10" s="354"/>
      <c r="E10" s="354"/>
      <c r="F10" s="355"/>
      <c r="G10" s="64"/>
      <c r="H10" s="1"/>
    </row>
    <row r="11" spans="1:12" ht="14.25" customHeight="1" thickBot="1" x14ac:dyDescent="0.2">
      <c r="A11" s="1"/>
      <c r="B11" s="1"/>
      <c r="C11" s="1"/>
      <c r="D11" s="1"/>
      <c r="E11" s="1"/>
      <c r="F11" s="1"/>
      <c r="H11" s="1"/>
    </row>
    <row r="12" spans="1:12" ht="14" thickBot="1" x14ac:dyDescent="0.2">
      <c r="A12" s="6"/>
      <c r="B12" s="36" t="s">
        <v>19</v>
      </c>
      <c r="C12" s="39" t="str">
        <f>VLOOKUP(H13,'Tabelle HN-HF'!B1:C16,2)</f>
        <v>HN</v>
      </c>
      <c r="D12" s="368"/>
      <c r="E12" s="374"/>
      <c r="F12" s="375"/>
      <c r="G12" s="4"/>
      <c r="H12" s="70">
        <f>VLOOKUP(C13,'Tabelle HN-HF'!A2:E13,5,1)</f>
        <v>0.23</v>
      </c>
    </row>
    <row r="13" spans="1:12" x14ac:dyDescent="0.15">
      <c r="A13" s="6"/>
      <c r="B13" s="65" t="s">
        <v>6</v>
      </c>
      <c r="C13" s="71">
        <v>4</v>
      </c>
      <c r="D13" s="369"/>
      <c r="E13" s="36" t="s">
        <v>124</v>
      </c>
      <c r="F13" s="277" t="s">
        <v>151</v>
      </c>
      <c r="H13" s="70">
        <f>VLOOKUP(C13,'Tabelle HN-HF'!A2:B16,2,1)</f>
        <v>200</v>
      </c>
    </row>
    <row r="14" spans="1:12" ht="14" thickBot="1" x14ac:dyDescent="0.2">
      <c r="A14" s="6"/>
      <c r="B14" s="40" t="s">
        <v>7</v>
      </c>
      <c r="C14" s="68">
        <v>4000</v>
      </c>
      <c r="D14" s="369"/>
      <c r="E14" s="38" t="s">
        <v>24</v>
      </c>
      <c r="F14" s="50">
        <f>VLOOKUP(H13,'Tabelle HN-HF'!B2:I16,8)</f>
        <v>420</v>
      </c>
      <c r="H14" s="6"/>
    </row>
    <row r="15" spans="1:12" ht="14" thickBot="1" x14ac:dyDescent="0.2">
      <c r="A15" s="6"/>
      <c r="B15" s="370"/>
      <c r="C15" s="371"/>
      <c r="D15" s="369"/>
      <c r="E15" s="47"/>
      <c r="F15" s="48"/>
      <c r="H15" s="6"/>
    </row>
    <row r="16" spans="1:12" ht="14" thickBot="1" x14ac:dyDescent="0.2">
      <c r="A16" s="6"/>
      <c r="B16" s="36" t="s">
        <v>8</v>
      </c>
      <c r="C16" s="366">
        <f>(C14/F16)/3600</f>
        <v>35.367765131532295</v>
      </c>
      <c r="D16" s="369"/>
      <c r="E16" s="41" t="s">
        <v>15</v>
      </c>
      <c r="F16" s="42">
        <f>(H13/1000)^2*PI()/4</f>
        <v>3.1415926535897934E-2</v>
      </c>
      <c r="H16" s="6"/>
      <c r="L16" s="4"/>
    </row>
    <row r="17" spans="1:8" ht="12" customHeight="1" thickBot="1" x14ac:dyDescent="0.2">
      <c r="A17" s="6"/>
      <c r="B17" s="38" t="s">
        <v>16</v>
      </c>
      <c r="C17" s="367"/>
      <c r="D17" s="369"/>
      <c r="E17" s="376"/>
      <c r="F17" s="377"/>
      <c r="H17" s="6"/>
    </row>
    <row r="18" spans="1:8" ht="14" thickBot="1" x14ac:dyDescent="0.2">
      <c r="A18" s="6"/>
      <c r="B18" s="372"/>
      <c r="C18" s="373"/>
      <c r="D18" s="369"/>
      <c r="E18" s="376"/>
      <c r="F18" s="377"/>
      <c r="H18" s="6"/>
    </row>
    <row r="19" spans="1:8" x14ac:dyDescent="0.15">
      <c r="A19" s="6"/>
      <c r="B19" s="44" t="s">
        <v>20</v>
      </c>
      <c r="C19" s="69">
        <v>2</v>
      </c>
      <c r="D19" s="369"/>
      <c r="E19" s="36" t="s">
        <v>0</v>
      </c>
      <c r="F19" s="63" t="e">
        <f ca="1">VLOOKUP(H13,'Tabelle HN-HF'!B2:H13,7)</f>
        <v>#VALUE!</v>
      </c>
      <c r="H19" s="6"/>
    </row>
    <row r="20" spans="1:8" x14ac:dyDescent="0.15">
      <c r="A20" s="6"/>
      <c r="B20" s="45" t="s">
        <v>21</v>
      </c>
      <c r="C20" s="46">
        <f>C16/C19*SQRT(4/PI())*(SQRT(F16)/H12)</f>
        <v>15.377289187622736</v>
      </c>
      <c r="D20" s="369"/>
      <c r="E20" s="43" t="s">
        <v>1</v>
      </c>
      <c r="F20" s="258" t="e">
        <f ca="1">VLOOKUP(H13,'Tabelle HN-HF'!B2:H13,6)</f>
        <v>#VALUE!</v>
      </c>
      <c r="H20" s="6"/>
    </row>
    <row r="21" spans="1:8" ht="14" thickBot="1" x14ac:dyDescent="0.2">
      <c r="A21" s="6"/>
      <c r="B21" s="56" t="s">
        <v>22</v>
      </c>
      <c r="C21" s="57"/>
      <c r="D21" s="58"/>
      <c r="E21" s="385" t="str">
        <f>IF(C13&gt;12,"Keine Werte vorhanden!","")</f>
        <v/>
      </c>
      <c r="F21" s="386"/>
      <c r="H21" s="6"/>
    </row>
    <row r="22" spans="1:8" ht="16.5" customHeight="1" x14ac:dyDescent="0.15">
      <c r="A22" s="6"/>
      <c r="B22" s="378" t="s">
        <v>29</v>
      </c>
      <c r="C22" s="378"/>
      <c r="D22" s="378"/>
      <c r="E22" s="378"/>
      <c r="F22" s="378"/>
      <c r="G22" s="66" t="s">
        <v>25</v>
      </c>
      <c r="H22" s="6"/>
    </row>
    <row r="23" spans="1:8" ht="14" thickBot="1" x14ac:dyDescent="0.2">
      <c r="A23" s="6"/>
      <c r="B23" s="275" t="s">
        <v>125</v>
      </c>
      <c r="C23" s="12"/>
      <c r="D23" s="12"/>
      <c r="E23" s="6"/>
      <c r="F23" s="6"/>
      <c r="H23" s="6"/>
    </row>
    <row r="24" spans="1:8" ht="118.5" customHeight="1" thickBot="1" x14ac:dyDescent="0.2">
      <c r="A24" s="6"/>
      <c r="B24" s="379" t="str">
        <f>VLOOKUP(H13,'Tabelle HN-HF'!B1:J16,9)</f>
        <v xml:space="preserve">Deflektorhaube für Fortluft, zum Anschluss an runde Rohrleitungen, oben mit Schutzgitterabdeckung, mit Regenauffangtrichter und nach außen geführtem Wasserablauf. Am unteren Teil mit innenliegender Regenrinne zur Ableitung von Spritz- und Kondenswasser. Strömungsgünstige, schlanke Bauweise. Verbindung zum Lüftungsrohr mittels Übersteckende.  
Material: verzinktes Stahlblech
Fabrikat: Lindab Hauben
Typ: HN
Nennweite: 200mm 
Volumenstrom:
Druckverlust:
Schallleistungspegel:
</v>
      </c>
      <c r="C24" s="380"/>
      <c r="D24" s="380"/>
      <c r="E24" s="380"/>
      <c r="F24" s="380"/>
      <c r="G24" s="381"/>
      <c r="H24" s="6"/>
    </row>
    <row r="25" spans="1:8" ht="14" thickBot="1" x14ac:dyDescent="0.2">
      <c r="A25" s="6"/>
      <c r="B25" s="13"/>
      <c r="C25" s="14"/>
      <c r="D25" s="14"/>
      <c r="E25" s="15"/>
      <c r="F25" s="16"/>
      <c r="H25" s="6"/>
    </row>
    <row r="26" spans="1:8" x14ac:dyDescent="0.15">
      <c r="A26" s="6"/>
      <c r="B26" s="17"/>
      <c r="C26" s="18"/>
      <c r="D26" s="18"/>
      <c r="E26" s="181"/>
      <c r="F26" s="181"/>
      <c r="G26" s="54"/>
      <c r="H26" s="6"/>
    </row>
    <row r="27" spans="1:8" x14ac:dyDescent="0.15">
      <c r="A27" s="6"/>
      <c r="B27" s="20"/>
      <c r="C27" s="14"/>
      <c r="D27" s="14"/>
      <c r="E27" s="138"/>
      <c r="F27" s="138"/>
      <c r="G27" s="55"/>
      <c r="H27" s="6"/>
    </row>
    <row r="28" spans="1:8" x14ac:dyDescent="0.15">
      <c r="A28" s="6"/>
      <c r="B28" s="20"/>
      <c r="C28" s="14"/>
      <c r="D28" s="14"/>
      <c r="E28" s="138"/>
      <c r="F28" s="138"/>
      <c r="G28" s="55"/>
      <c r="H28" s="6"/>
    </row>
    <row r="29" spans="1:8" x14ac:dyDescent="0.15">
      <c r="A29" s="6"/>
      <c r="B29" s="20"/>
      <c r="C29" s="14"/>
      <c r="D29" s="14"/>
      <c r="E29" s="138"/>
      <c r="F29" s="138"/>
      <c r="G29" s="55"/>
      <c r="H29" s="6"/>
    </row>
    <row r="30" spans="1:8" x14ac:dyDescent="0.15">
      <c r="B30" s="20"/>
      <c r="C30" s="14"/>
      <c r="D30" s="14"/>
      <c r="E30" s="138"/>
      <c r="F30" s="138"/>
      <c r="G30" s="55"/>
      <c r="H30" s="19"/>
    </row>
    <row r="31" spans="1:8" x14ac:dyDescent="0.15">
      <c r="A31" s="6"/>
      <c r="B31" s="20"/>
      <c r="C31" s="14"/>
      <c r="D31" s="14"/>
      <c r="E31" s="15"/>
      <c r="F31" s="141"/>
      <c r="G31" s="55"/>
      <c r="H31" s="6"/>
    </row>
    <row r="32" spans="1:8" x14ac:dyDescent="0.15">
      <c r="A32" s="6"/>
      <c r="B32" s="20"/>
      <c r="C32" s="14"/>
      <c r="D32" s="14"/>
      <c r="E32" s="15"/>
      <c r="F32" s="141"/>
      <c r="G32" s="55"/>
      <c r="H32" s="6"/>
    </row>
    <row r="33" spans="1:8" x14ac:dyDescent="0.15">
      <c r="A33" s="6"/>
      <c r="B33" s="20"/>
      <c r="C33" s="14"/>
      <c r="D33" s="14"/>
      <c r="E33" s="15"/>
      <c r="F33" s="141"/>
      <c r="G33" s="55"/>
      <c r="H33" s="6"/>
    </row>
    <row r="34" spans="1:8" x14ac:dyDescent="0.15">
      <c r="A34" s="6"/>
      <c r="B34" s="20"/>
      <c r="C34" s="14"/>
      <c r="D34" s="14"/>
      <c r="E34" s="15"/>
      <c r="F34" s="141"/>
      <c r="G34" s="55"/>
      <c r="H34" s="6"/>
    </row>
    <row r="35" spans="1:8" ht="14" thickBot="1" x14ac:dyDescent="0.2">
      <c r="A35" s="6"/>
      <c r="B35" s="180"/>
      <c r="C35" s="191"/>
      <c r="D35" s="191"/>
      <c r="E35" s="202"/>
      <c r="F35" s="203"/>
      <c r="G35" s="23"/>
      <c r="H35" s="6"/>
    </row>
    <row r="36" spans="1:8" ht="14" thickBot="1" x14ac:dyDescent="0.2">
      <c r="A36" s="6"/>
      <c r="D36" s="6"/>
      <c r="E36" s="6"/>
      <c r="F36" s="6"/>
      <c r="G36" s="7"/>
      <c r="H36" s="6"/>
    </row>
    <row r="37" spans="1:8" x14ac:dyDescent="0.15">
      <c r="A37" s="6"/>
      <c r="B37" s="62" t="s">
        <v>26</v>
      </c>
      <c r="C37" s="53"/>
      <c r="D37" s="8"/>
      <c r="E37" s="8"/>
      <c r="F37" s="8"/>
      <c r="G37" s="9"/>
      <c r="H37" s="6"/>
    </row>
    <row r="38" spans="1:8" ht="9.75" customHeight="1" x14ac:dyDescent="0.15">
      <c r="A38" s="6"/>
      <c r="B38" s="61"/>
      <c r="C38" s="1"/>
      <c r="D38" s="6"/>
      <c r="E38" s="6"/>
      <c r="F38" s="6"/>
      <c r="G38" s="10"/>
      <c r="H38" s="6"/>
    </row>
    <row r="39" spans="1:8" ht="15.75" customHeight="1" x14ac:dyDescent="0.15">
      <c r="A39" s="6"/>
      <c r="B39" s="195" t="s">
        <v>30</v>
      </c>
      <c r="C39" s="151"/>
      <c r="D39" s="151"/>
      <c r="E39" s="151"/>
      <c r="F39" s="151"/>
      <c r="G39" s="204"/>
      <c r="H39" s="6"/>
    </row>
    <row r="40" spans="1:8" ht="15.75" customHeight="1" x14ac:dyDescent="0.15">
      <c r="A40" s="6"/>
      <c r="B40" s="196" t="s">
        <v>31</v>
      </c>
      <c r="C40" s="197"/>
      <c r="D40" s="197"/>
      <c r="E40" s="197"/>
      <c r="F40" s="197"/>
      <c r="G40" s="204"/>
      <c r="H40" s="6"/>
    </row>
    <row r="41" spans="1:8" ht="15.75" customHeight="1" x14ac:dyDescent="0.15">
      <c r="A41" s="6"/>
      <c r="B41" s="198" t="s">
        <v>32</v>
      </c>
      <c r="C41" s="199"/>
      <c r="D41" s="199"/>
      <c r="E41" s="199"/>
      <c r="F41" s="199"/>
      <c r="G41" s="204"/>
      <c r="H41" s="6"/>
    </row>
    <row r="42" spans="1:8" ht="15.75" customHeight="1" x14ac:dyDescent="0.15">
      <c r="A42" s="6"/>
      <c r="B42" s="198" t="s">
        <v>33</v>
      </c>
      <c r="C42" s="199"/>
      <c r="D42" s="199"/>
      <c r="E42" s="199"/>
      <c r="F42" s="199"/>
      <c r="G42" s="204"/>
      <c r="H42" s="6"/>
    </row>
    <row r="43" spans="1:8" ht="15.75" customHeight="1" x14ac:dyDescent="0.15">
      <c r="A43" s="6"/>
      <c r="B43" s="163" t="s">
        <v>34</v>
      </c>
      <c r="C43" s="165"/>
      <c r="D43" s="164"/>
      <c r="E43" s="164"/>
      <c r="F43" s="164"/>
      <c r="G43" s="204"/>
      <c r="H43" s="6"/>
    </row>
    <row r="44" spans="1:8" ht="15.75" customHeight="1" x14ac:dyDescent="0.15">
      <c r="A44" s="6"/>
      <c r="B44" s="198" t="s">
        <v>35</v>
      </c>
      <c r="C44" s="199"/>
      <c r="D44" s="199"/>
      <c r="E44" s="199"/>
      <c r="F44" s="199"/>
      <c r="G44" s="204"/>
      <c r="H44" s="6"/>
    </row>
    <row r="45" spans="1:8" ht="15" customHeight="1" x14ac:dyDescent="0.15">
      <c r="A45" s="6"/>
      <c r="B45" s="200" t="s">
        <v>27</v>
      </c>
      <c r="C45" s="201"/>
      <c r="D45" s="201"/>
      <c r="E45" s="201"/>
      <c r="F45" s="201"/>
      <c r="G45" s="205"/>
      <c r="H45" s="6"/>
    </row>
    <row r="46" spans="1:8" ht="11.25" customHeight="1" thickBot="1" x14ac:dyDescent="0.2">
      <c r="A46" s="6"/>
      <c r="B46" s="156"/>
      <c r="C46" s="6"/>
      <c r="D46" s="6"/>
      <c r="E46" s="6"/>
      <c r="F46" s="6"/>
      <c r="G46" s="206"/>
      <c r="H46" s="6"/>
    </row>
    <row r="47" spans="1:8" ht="12.75" customHeight="1" thickBot="1" x14ac:dyDescent="0.2">
      <c r="A47" s="6"/>
      <c r="B47" s="360"/>
      <c r="C47" s="361"/>
      <c r="D47" s="361"/>
      <c r="E47" s="361"/>
      <c r="F47" s="361"/>
      <c r="G47" s="362"/>
      <c r="H47" s="6"/>
    </row>
    <row r="48" spans="1:8" ht="11.25" customHeight="1" x14ac:dyDescent="0.15">
      <c r="A48" s="7"/>
      <c r="B48" s="363"/>
      <c r="C48" s="363"/>
      <c r="D48" s="363"/>
      <c r="E48" s="363"/>
      <c r="F48" s="363"/>
      <c r="G48" s="7"/>
      <c r="H48" s="7"/>
    </row>
    <row r="49" spans="1:8" x14ac:dyDescent="0.15">
      <c r="A49" s="7"/>
      <c r="C49" s="1"/>
      <c r="G49" s="7"/>
      <c r="H49" s="7"/>
    </row>
    <row r="50" spans="1:8" x14ac:dyDescent="0.15">
      <c r="A50" s="7"/>
      <c r="C50" s="1"/>
      <c r="G50" s="7"/>
      <c r="H50" s="7"/>
    </row>
  </sheetData>
  <sheetProtection selectLockedCells="1"/>
  <mergeCells count="16">
    <mergeCell ref="B47:G47"/>
    <mergeCell ref="B48:F48"/>
    <mergeCell ref="G4:H4"/>
    <mergeCell ref="C16:C17"/>
    <mergeCell ref="D12:D20"/>
    <mergeCell ref="B15:C15"/>
    <mergeCell ref="B18:C18"/>
    <mergeCell ref="E12:F12"/>
    <mergeCell ref="E17:F18"/>
    <mergeCell ref="B22:F22"/>
    <mergeCell ref="B8:F8"/>
    <mergeCell ref="B9:F9"/>
    <mergeCell ref="B10:F10"/>
    <mergeCell ref="B24:G24"/>
    <mergeCell ref="B5:G5"/>
    <mergeCell ref="E21:F21"/>
  </mergeCells>
  <phoneticPr fontId="0" type="noConversion"/>
  <hyperlinks>
    <hyperlink ref="B45:F45" r:id="rId1" display="schnelle und einfache Auslegung unter www.lindqst.com" xr:uid="{00000000-0004-0000-0200-000000000000}"/>
  </hyperlinks>
  <pageMargins left="0.19685039370078741" right="0.19685039370078741" top="0.19685039370078741" bottom="0.19685039370078741" header="0.51181102362204722" footer="0.51181102362204722"/>
  <pageSetup paperSize="9" orientation="portrait" horizontalDpi="4294967293" r:id="rId2"/>
  <headerFooter alignWithMargins="0"/>
  <rowBreaks count="1" manualBreakCount="1">
    <brk id="5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anchor moveWithCells="1">
                  <from>
                    <xdr:col>2</xdr:col>
                    <xdr:colOff>50800</xdr:colOff>
                    <xdr:row>12</xdr:row>
                    <xdr:rowOff>12700</xdr:rowOff>
                  </from>
                  <to>
                    <xdr:col>2</xdr:col>
                    <xdr:colOff>812800</xdr:colOff>
                    <xdr:row>13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29"/>
  <sheetViews>
    <sheetView workbookViewId="0">
      <selection activeCell="T32" sqref="T32"/>
    </sheetView>
  </sheetViews>
  <sheetFormatPr baseColWidth="10" defaultRowHeight="13" x14ac:dyDescent="0.15"/>
  <cols>
    <col min="3" max="3" width="7" customWidth="1"/>
    <col min="5" max="6" width="10.1640625" customWidth="1"/>
    <col min="7" max="7" width="7.83203125" style="26" bestFit="1" customWidth="1"/>
    <col min="8" max="8" width="7.83203125" style="26" customWidth="1"/>
    <col min="9" max="9" width="5.33203125" bestFit="1" customWidth="1"/>
    <col min="10" max="10" width="16.83203125" customWidth="1"/>
    <col min="11" max="11" width="7.6640625" customWidth="1"/>
    <col min="12" max="22" width="5.5" style="30" customWidth="1"/>
    <col min="23" max="23" width="5.5" customWidth="1"/>
    <col min="24" max="33" width="5.1640625" customWidth="1"/>
    <col min="34" max="34" width="5.1640625" hidden="1" customWidth="1"/>
    <col min="35" max="35" width="5.33203125" hidden="1" customWidth="1"/>
    <col min="36" max="42" width="6.33203125" customWidth="1"/>
  </cols>
  <sheetData>
    <row r="1" spans="1:42" ht="14" thickBot="1" x14ac:dyDescent="0.2">
      <c r="B1" s="24" t="s">
        <v>11</v>
      </c>
      <c r="C1" s="24" t="s">
        <v>10</v>
      </c>
      <c r="D1" s="24" t="s">
        <v>9</v>
      </c>
      <c r="E1" s="24" t="s">
        <v>12</v>
      </c>
      <c r="F1" s="24"/>
      <c r="G1" s="25" t="s">
        <v>13</v>
      </c>
      <c r="H1" s="25" t="s">
        <v>14</v>
      </c>
      <c r="I1" s="24" t="s">
        <v>23</v>
      </c>
      <c r="J1" s="24"/>
      <c r="K1" s="81"/>
      <c r="L1" s="85">
        <v>100</v>
      </c>
      <c r="M1" s="86"/>
      <c r="N1" s="82">
        <v>125</v>
      </c>
      <c r="O1" s="82"/>
      <c r="P1" s="85">
        <v>160</v>
      </c>
      <c r="Q1" s="86"/>
      <c r="R1" s="82">
        <v>200</v>
      </c>
      <c r="S1" s="82"/>
      <c r="T1" s="85">
        <v>250</v>
      </c>
      <c r="U1" s="86"/>
      <c r="V1" s="82">
        <v>315</v>
      </c>
      <c r="W1" s="83"/>
      <c r="X1" s="81">
        <v>400</v>
      </c>
      <c r="Y1" s="84"/>
      <c r="Z1" s="83">
        <v>500</v>
      </c>
      <c r="AA1" s="83"/>
      <c r="AB1" s="81">
        <v>630</v>
      </c>
      <c r="AC1" s="84"/>
      <c r="AD1" s="83">
        <v>800</v>
      </c>
      <c r="AE1" s="83"/>
      <c r="AF1" s="81">
        <v>1000</v>
      </c>
      <c r="AG1" s="84"/>
      <c r="AH1">
        <v>1250</v>
      </c>
      <c r="AJ1">
        <v>1250</v>
      </c>
      <c r="AL1">
        <v>1400</v>
      </c>
      <c r="AN1">
        <v>1500</v>
      </c>
      <c r="AP1">
        <v>1600</v>
      </c>
    </row>
    <row r="2" spans="1:42" ht="15" customHeight="1" x14ac:dyDescent="0.15">
      <c r="A2">
        <v>1</v>
      </c>
      <c r="B2">
        <v>100</v>
      </c>
      <c r="C2" s="24" t="s">
        <v>4</v>
      </c>
      <c r="D2">
        <v>114.1</v>
      </c>
      <c r="E2">
        <v>0.22</v>
      </c>
      <c r="F2">
        <f>MATCH('Deflektorhauben HN - HF'!$C$14,$K$2:$K$24,IF($K$2&gt;$K$3,-1,1))</f>
        <v>13</v>
      </c>
      <c r="G2" s="26" t="e">
        <f ca="1">TREND(OFFSET(L1,$F$2,0,2,1),OFFSET($K$1,$F$2,0,2,1),'Deflektorhauben HN - HF'!$C$14)</f>
        <v>#VALUE!</v>
      </c>
      <c r="H2" s="26" t="e">
        <f ca="1">TREND(OFFSET(M1,$F$2,0,2,1),OFFSET($K$1,$F$2,0,2,1),'Deflektorhauben HN - HF'!$C$14)</f>
        <v>#VALUE!</v>
      </c>
      <c r="I2">
        <v>220</v>
      </c>
      <c r="J2" s="52" t="s">
        <v>128</v>
      </c>
      <c r="K2" s="89">
        <v>100</v>
      </c>
      <c r="L2" s="90">
        <v>30</v>
      </c>
      <c r="M2" s="91">
        <v>28</v>
      </c>
      <c r="N2" s="92"/>
      <c r="O2" s="92"/>
      <c r="P2" s="90"/>
      <c r="Q2" s="91"/>
      <c r="R2" s="92"/>
      <c r="S2" s="92"/>
      <c r="T2" s="90"/>
      <c r="U2" s="91"/>
      <c r="V2" s="92"/>
      <c r="W2" s="93"/>
      <c r="X2" s="89"/>
      <c r="Y2" s="94"/>
      <c r="Z2" s="93"/>
      <c r="AA2" s="93"/>
      <c r="AB2" s="89"/>
      <c r="AC2" s="94"/>
      <c r="AD2" s="93"/>
      <c r="AE2" s="93"/>
      <c r="AF2" s="89"/>
      <c r="AG2" s="94"/>
    </row>
    <row r="3" spans="1:42" ht="15" customHeight="1" x14ac:dyDescent="0.15">
      <c r="A3">
        <v>2</v>
      </c>
      <c r="B3">
        <v>125</v>
      </c>
      <c r="C3" s="24" t="s">
        <v>4</v>
      </c>
      <c r="D3">
        <v>114.1</v>
      </c>
      <c r="E3">
        <v>0.22</v>
      </c>
      <c r="F3">
        <f>MATCH('Deflektorhauben HN - HF'!$C$14,$K$2:$K$24,IF($K$2&gt;$K$3,-1,1))</f>
        <v>13</v>
      </c>
      <c r="G3" s="26" t="e">
        <f ca="1">TREND(OFFSET(N1,$F$2,0,2,1),OFFSET($K$1,$F$2,0,2,1),'Deflektorhauben HN - HF'!$C$14)</f>
        <v>#VALUE!</v>
      </c>
      <c r="H3" s="26" t="e">
        <f ca="1">TREND(OFFSET(O1,$F$2,0,2,1),OFFSET($K$1,$F$2,0,2,1),'Deflektorhauben HN - HF'!$C$14)</f>
        <v>#VALUE!</v>
      </c>
      <c r="I3">
        <v>240</v>
      </c>
      <c r="J3" s="52" t="s">
        <v>129</v>
      </c>
      <c r="K3" s="74">
        <v>200</v>
      </c>
      <c r="L3" s="31">
        <v>45</v>
      </c>
      <c r="M3" s="32">
        <v>90</v>
      </c>
      <c r="N3" s="72">
        <v>37</v>
      </c>
      <c r="O3" s="72">
        <v>39</v>
      </c>
      <c r="P3" s="31"/>
      <c r="Q3" s="32"/>
      <c r="R3" s="72"/>
      <c r="S3" s="72"/>
      <c r="T3" s="31"/>
      <c r="U3" s="32"/>
      <c r="V3" s="72"/>
      <c r="W3" s="73"/>
      <c r="X3" s="74"/>
      <c r="Y3" s="75"/>
      <c r="Z3" s="73"/>
      <c r="AA3" s="73"/>
      <c r="AB3" s="74"/>
      <c r="AC3" s="75"/>
      <c r="AD3" s="73"/>
      <c r="AE3" s="73"/>
      <c r="AF3" s="74"/>
      <c r="AG3" s="75"/>
    </row>
    <row r="4" spans="1:42" ht="15" customHeight="1" x14ac:dyDescent="0.15">
      <c r="A4">
        <v>3</v>
      </c>
      <c r="B4">
        <v>160</v>
      </c>
      <c r="C4" s="24" t="s">
        <v>4</v>
      </c>
      <c r="D4">
        <v>131.80000000000001</v>
      </c>
      <c r="E4">
        <v>0.22</v>
      </c>
      <c r="F4">
        <f>MATCH('Deflektorhauben HN - HF'!$C$14,$K$2:$K$24,IF($K$2&gt;$K$3,-1,1))</f>
        <v>13</v>
      </c>
      <c r="G4" s="26" t="e">
        <f ca="1">TREND(OFFSET(P1,$F$2,0,2,1),OFFSET($K$1,$F$2,0,2,1),'Deflektorhauben HN - HF'!$C$14)</f>
        <v>#VALUE!</v>
      </c>
      <c r="H4" s="26" t="e">
        <f ca="1">TREND(OFFSET(Q1,$F$2,0,2,1),OFFSET($K$1,$F$2,0,2,1),'Deflektorhauben HN - HF'!$C$14)</f>
        <v>#VALUE!</v>
      </c>
      <c r="I4">
        <v>340</v>
      </c>
      <c r="J4" s="52" t="s">
        <v>130</v>
      </c>
      <c r="K4" s="89">
        <v>300</v>
      </c>
      <c r="L4" s="90">
        <v>54</v>
      </c>
      <c r="M4" s="91">
        <v>200</v>
      </c>
      <c r="N4" s="92">
        <v>47</v>
      </c>
      <c r="O4" s="92">
        <v>85</v>
      </c>
      <c r="P4" s="90">
        <v>34</v>
      </c>
      <c r="Q4" s="91">
        <v>28</v>
      </c>
      <c r="R4" s="92"/>
      <c r="S4" s="92"/>
      <c r="T4" s="90"/>
      <c r="U4" s="91"/>
      <c r="V4" s="92"/>
      <c r="W4" s="93"/>
      <c r="X4" s="89"/>
      <c r="Y4" s="94"/>
      <c r="Z4" s="93"/>
      <c r="AA4" s="93"/>
      <c r="AB4" s="89"/>
      <c r="AC4" s="94"/>
      <c r="AD4" s="93"/>
      <c r="AE4" s="93"/>
      <c r="AF4" s="89"/>
      <c r="AG4" s="94"/>
    </row>
    <row r="5" spans="1:42" ht="15" customHeight="1" x14ac:dyDescent="0.15">
      <c r="A5">
        <v>4</v>
      </c>
      <c r="B5">
        <v>200</v>
      </c>
      <c r="C5" s="24" t="s">
        <v>4</v>
      </c>
      <c r="D5">
        <v>165.5</v>
      </c>
      <c r="E5">
        <v>0.23</v>
      </c>
      <c r="F5">
        <f>MATCH('Deflektorhauben HN - HF'!$C$14,$K$2:$K$24,IF($K$2&gt;$K$3,-1,1))</f>
        <v>13</v>
      </c>
      <c r="G5" s="26" t="e">
        <f ca="1">TREND(OFFSET(R1,$F$2,0,2,1),OFFSET($K$1,$F$2,0,2,1),'Deflektorhauben HN - HF'!$C$14)</f>
        <v>#VALUE!</v>
      </c>
      <c r="H5" s="26" t="e">
        <f ca="1">TREND(OFFSET(S1,$F$2,0,2,1),OFFSET($K$1,$F$2,0,2,1),'Deflektorhauben HN - HF'!$C$14)</f>
        <v>#VALUE!</v>
      </c>
      <c r="I5">
        <v>420</v>
      </c>
      <c r="J5" s="52" t="s">
        <v>131</v>
      </c>
      <c r="K5" s="74">
        <v>400</v>
      </c>
      <c r="L5" s="31">
        <v>61</v>
      </c>
      <c r="M5" s="32">
        <v>390</v>
      </c>
      <c r="N5" s="72">
        <v>53</v>
      </c>
      <c r="O5" s="72">
        <v>170</v>
      </c>
      <c r="P5" s="31">
        <v>43</v>
      </c>
      <c r="Q5" s="32">
        <v>45</v>
      </c>
      <c r="R5" s="72">
        <v>33</v>
      </c>
      <c r="S5" s="72">
        <v>20</v>
      </c>
      <c r="T5" s="31"/>
      <c r="U5" s="32"/>
      <c r="V5" s="72"/>
      <c r="W5" s="73"/>
      <c r="X5" s="74"/>
      <c r="Y5" s="75"/>
      <c r="Z5" s="73"/>
      <c r="AA5" s="73"/>
      <c r="AB5" s="74"/>
      <c r="AC5" s="75"/>
      <c r="AD5" s="73"/>
      <c r="AE5" s="73"/>
      <c r="AF5" s="74"/>
      <c r="AG5" s="75"/>
    </row>
    <row r="6" spans="1:42" ht="15" customHeight="1" x14ac:dyDescent="0.15">
      <c r="A6">
        <v>5</v>
      </c>
      <c r="B6">
        <v>250</v>
      </c>
      <c r="C6" s="24" t="s">
        <v>4</v>
      </c>
      <c r="D6">
        <v>178.8</v>
      </c>
      <c r="E6">
        <v>0.22</v>
      </c>
      <c r="F6">
        <f>MATCH('Deflektorhauben HN - HF'!$C$14,$K$2:$K$24,IF($K$2&gt;$K$3,-1,1))</f>
        <v>13</v>
      </c>
      <c r="G6" s="26" t="e">
        <f ca="1">TREND(OFFSET(T1,$F$2,0,2,1),OFFSET($K$1,$F$2,0,2,1),'Deflektorhauben HN - HF'!$C$14)</f>
        <v>#VALUE!</v>
      </c>
      <c r="H6" s="26" t="e">
        <f ca="1">TREND(OFFSET(U1,$F$2,0,2,1),OFFSET($K$1,$F$2,0,2,1),'Deflektorhauben HN - HF'!$C$14)</f>
        <v>#VALUE!</v>
      </c>
      <c r="I6">
        <v>505</v>
      </c>
      <c r="J6" s="52" t="s">
        <v>132</v>
      </c>
      <c r="K6" s="89">
        <v>500</v>
      </c>
      <c r="L6" s="90"/>
      <c r="M6" s="91"/>
      <c r="N6" s="92">
        <v>58</v>
      </c>
      <c r="O6" s="92">
        <v>240</v>
      </c>
      <c r="P6" s="90">
        <v>48</v>
      </c>
      <c r="Q6" s="91">
        <v>72</v>
      </c>
      <c r="R6" s="92">
        <v>37</v>
      </c>
      <c r="S6" s="92">
        <v>30</v>
      </c>
      <c r="T6" s="90"/>
      <c r="U6" s="91"/>
      <c r="V6" s="92"/>
      <c r="W6" s="93"/>
      <c r="X6" s="89"/>
      <c r="Y6" s="94"/>
      <c r="Z6" s="93"/>
      <c r="AA6" s="93"/>
      <c r="AB6" s="89"/>
      <c r="AC6" s="94"/>
      <c r="AD6" s="93"/>
      <c r="AE6" s="93"/>
      <c r="AF6" s="89"/>
      <c r="AG6" s="94"/>
    </row>
    <row r="7" spans="1:42" ht="15" customHeight="1" x14ac:dyDescent="0.15">
      <c r="A7">
        <v>6</v>
      </c>
      <c r="B7">
        <v>315</v>
      </c>
      <c r="C7" s="24" t="s">
        <v>4</v>
      </c>
      <c r="D7">
        <v>197.15</v>
      </c>
      <c r="E7">
        <v>0.22</v>
      </c>
      <c r="F7">
        <f>MATCH('Deflektorhauben HN - HF'!$C$14,$K$2:$K$24,IF($K$2&gt;$K$3,-1,1))</f>
        <v>13</v>
      </c>
      <c r="G7" s="26" t="e">
        <f ca="1">TREND(OFFSET(V1,$F$7,0,2,1),OFFSET($K$1,$F$2,0,2,1),'Deflektorhauben HN - HF'!$C$14)</f>
        <v>#VALUE!</v>
      </c>
      <c r="H7" s="26" t="e">
        <f ca="1">TREND(OFFSET(W1,$F$2,0,2,1),OFFSET($K$1,$F$2,0,2,1),'Deflektorhauben HN - HF'!$C$14)</f>
        <v>#VALUE!</v>
      </c>
      <c r="I7">
        <v>620</v>
      </c>
      <c r="J7" s="52" t="s">
        <v>133</v>
      </c>
      <c r="K7" s="74">
        <v>600</v>
      </c>
      <c r="L7" s="31"/>
      <c r="M7" s="32"/>
      <c r="N7" s="72">
        <v>69</v>
      </c>
      <c r="O7" s="72">
        <v>350</v>
      </c>
      <c r="P7" s="31">
        <v>52</v>
      </c>
      <c r="Q7" s="32">
        <v>105</v>
      </c>
      <c r="R7" s="72">
        <v>43</v>
      </c>
      <c r="S7" s="72">
        <v>43</v>
      </c>
      <c r="T7" s="31">
        <v>30</v>
      </c>
      <c r="U7" s="32">
        <v>20</v>
      </c>
      <c r="V7" s="72"/>
      <c r="W7" s="73"/>
      <c r="X7" s="74"/>
      <c r="Y7" s="75"/>
      <c r="Z7" s="73"/>
      <c r="AA7" s="73"/>
      <c r="AB7" s="74"/>
      <c r="AC7" s="75"/>
      <c r="AD7" s="73"/>
      <c r="AE7" s="73"/>
      <c r="AF7" s="74"/>
      <c r="AG7" s="75"/>
    </row>
    <row r="8" spans="1:42" ht="12" customHeight="1" x14ac:dyDescent="0.15">
      <c r="A8">
        <v>7</v>
      </c>
      <c r="B8">
        <v>400</v>
      </c>
      <c r="C8" s="24" t="s">
        <v>5</v>
      </c>
      <c r="D8">
        <v>339.2</v>
      </c>
      <c r="E8">
        <v>0.22</v>
      </c>
      <c r="F8">
        <f>MATCH('Deflektorhauben HN - HF'!$C$14,$K$2:$K$24,IF($K$2&gt;$K$3,-1,1))</f>
        <v>13</v>
      </c>
      <c r="G8" s="26">
        <f ca="1">TREND(OFFSET(X1,$F$7,0,2,1),OFFSET($K$1,$F$2,0,2,1),'Deflektorhauben HN - HF'!$C$14)</f>
        <v>60</v>
      </c>
      <c r="H8" s="26">
        <f ca="1">TREND(OFFSET(Y1,$F$2,0,2,1),OFFSET($K$1,$F$2,0,2,1),'Deflektorhauben HN - HF'!$C$14)</f>
        <v>130.00000000000006</v>
      </c>
      <c r="I8">
        <v>905</v>
      </c>
      <c r="J8" s="52" t="s">
        <v>134</v>
      </c>
      <c r="K8" s="89">
        <v>700</v>
      </c>
      <c r="L8" s="90"/>
      <c r="M8" s="91"/>
      <c r="N8" s="92"/>
      <c r="O8" s="92"/>
      <c r="P8" s="90">
        <v>56</v>
      </c>
      <c r="Q8" s="91">
        <v>160</v>
      </c>
      <c r="R8" s="92">
        <v>46</v>
      </c>
      <c r="S8" s="92">
        <v>60</v>
      </c>
      <c r="T8" s="90">
        <v>35</v>
      </c>
      <c r="U8" s="91">
        <v>28</v>
      </c>
      <c r="V8" s="92"/>
      <c r="W8" s="92"/>
      <c r="X8" s="89"/>
      <c r="Y8" s="94"/>
      <c r="Z8" s="93"/>
      <c r="AA8" s="93"/>
      <c r="AB8" s="89"/>
      <c r="AC8" s="94"/>
      <c r="AD8" s="93"/>
      <c r="AE8" s="93"/>
      <c r="AF8" s="89"/>
      <c r="AG8" s="94"/>
    </row>
    <row r="9" spans="1:42" ht="15" customHeight="1" x14ac:dyDescent="0.15">
      <c r="A9">
        <v>8</v>
      </c>
      <c r="B9">
        <v>500</v>
      </c>
      <c r="C9" s="24" t="s">
        <v>5</v>
      </c>
      <c r="D9">
        <v>449.4</v>
      </c>
      <c r="E9">
        <v>0.21</v>
      </c>
      <c r="F9">
        <f>MATCH('Deflektorhauben HN - HF'!$C$14,$K$2:$K$24,IF($K$2&gt;$K$3,-1,1))</f>
        <v>13</v>
      </c>
      <c r="G9" s="26">
        <f ca="1">TREND(OFFSET(Z1,$F$2,0,2,1),OFFSET($K$1,$F$7,0,2,1),'Deflektorhauben HN - HF'!$C$14)</f>
        <v>50</v>
      </c>
      <c r="H9" s="26">
        <f ca="1">TREND(OFFSET(AA1,$F$2,0,2,1),OFFSET($K$1,$F$2,0,2,1),'Deflektorhauben HN - HF'!$C$14)</f>
        <v>45</v>
      </c>
      <c r="I9">
        <v>1055</v>
      </c>
      <c r="J9" s="52" t="s">
        <v>135</v>
      </c>
      <c r="K9" s="74">
        <v>800</v>
      </c>
      <c r="L9" s="31"/>
      <c r="M9" s="32"/>
      <c r="N9" s="72"/>
      <c r="O9" s="72"/>
      <c r="P9" s="31">
        <v>59</v>
      </c>
      <c r="Q9" s="32">
        <v>190</v>
      </c>
      <c r="R9" s="72">
        <v>49</v>
      </c>
      <c r="S9" s="72">
        <v>77</v>
      </c>
      <c r="T9" s="31">
        <v>39</v>
      </c>
      <c r="U9" s="32">
        <v>35</v>
      </c>
      <c r="V9" s="72">
        <v>25</v>
      </c>
      <c r="W9" s="35">
        <v>15</v>
      </c>
      <c r="X9" s="74"/>
      <c r="Y9" s="75"/>
      <c r="Z9" s="73"/>
      <c r="AA9" s="73"/>
      <c r="AB9" s="74"/>
      <c r="AC9" s="75"/>
      <c r="AD9" s="73"/>
      <c r="AE9" s="73"/>
      <c r="AF9" s="74"/>
      <c r="AG9" s="75"/>
    </row>
    <row r="10" spans="1:42" ht="15" customHeight="1" x14ac:dyDescent="0.15">
      <c r="A10">
        <v>9</v>
      </c>
      <c r="B10">
        <v>630</v>
      </c>
      <c r="C10" s="24" t="s">
        <v>5</v>
      </c>
      <c r="D10">
        <v>723.1</v>
      </c>
      <c r="E10">
        <v>0.22</v>
      </c>
      <c r="F10">
        <f>MATCH('Deflektorhauben HN - HF'!$C$14,$K$2:$K$24,IF($K$2&gt;$K$3,-1,1))</f>
        <v>13</v>
      </c>
      <c r="G10" s="26">
        <f ca="1">TREND(OFFSET(AB1,$F$2,0,2,1),OFFSET($K$1,$F$2,0,2,1),'Deflektorhauben HN - HF'!$C$14)</f>
        <v>30</v>
      </c>
      <c r="H10" s="26">
        <f ca="1">TREND(OFFSET(AC1,$F$2,0,2,1),OFFSET($K$1,$F$2,0,2,1),'Deflektorhauben HN - HF'!$C$14)</f>
        <v>18</v>
      </c>
      <c r="I10">
        <v>1295</v>
      </c>
      <c r="J10" s="52" t="s">
        <v>136</v>
      </c>
      <c r="K10" s="89">
        <v>900</v>
      </c>
      <c r="L10" s="90"/>
      <c r="M10" s="91"/>
      <c r="N10" s="92"/>
      <c r="O10" s="92"/>
      <c r="P10" s="90">
        <v>63</v>
      </c>
      <c r="Q10" s="91">
        <v>210</v>
      </c>
      <c r="R10" s="92">
        <v>52</v>
      </c>
      <c r="S10" s="92">
        <v>90</v>
      </c>
      <c r="T10" s="90">
        <v>43</v>
      </c>
      <c r="U10" s="91">
        <v>43</v>
      </c>
      <c r="V10" s="92">
        <v>30</v>
      </c>
      <c r="W10" s="92">
        <v>19</v>
      </c>
      <c r="X10" s="89"/>
      <c r="Y10" s="94"/>
      <c r="Z10" s="93"/>
      <c r="AA10" s="93"/>
      <c r="AB10" s="89"/>
      <c r="AC10" s="94"/>
      <c r="AD10" s="93"/>
      <c r="AE10" s="93"/>
      <c r="AF10" s="89"/>
      <c r="AG10" s="94"/>
    </row>
    <row r="11" spans="1:42" ht="15" customHeight="1" x14ac:dyDescent="0.15">
      <c r="A11">
        <v>10</v>
      </c>
      <c r="B11">
        <v>800</v>
      </c>
      <c r="C11" s="24" t="s">
        <v>5</v>
      </c>
      <c r="D11">
        <v>1107</v>
      </c>
      <c r="E11">
        <v>0.22</v>
      </c>
      <c r="F11">
        <f>MATCH('Deflektorhauben HN - HF'!$C$14,$K$2:$K$24,IF($K$2&gt;$K$3,-1,1))</f>
        <v>13</v>
      </c>
      <c r="G11" s="26" t="e">
        <f ca="1">TREND(OFFSET(AD1,$F$2,0,2,1),OFFSET($K$1,$F$2,0,2,1),'Deflektorhauben HN - HF'!$C$14)</f>
        <v>#VALUE!</v>
      </c>
      <c r="H11" s="26" t="e">
        <f ca="1">TREND(OFFSET(AE1,$F$2,0,2,1),OFFSET($K$1,$F$2,0,2,1),'Deflektorhauben HN - HF'!$C$14)</f>
        <v>#VALUE!</v>
      </c>
      <c r="I11">
        <v>1640</v>
      </c>
      <c r="J11" s="52" t="s">
        <v>137</v>
      </c>
      <c r="K11" s="74">
        <v>1000</v>
      </c>
      <c r="L11" s="31"/>
      <c r="M11" s="32"/>
      <c r="N11" s="72"/>
      <c r="O11" s="72"/>
      <c r="P11" s="31"/>
      <c r="Q11" s="32"/>
      <c r="R11" s="72">
        <v>54</v>
      </c>
      <c r="S11" s="72">
        <v>120</v>
      </c>
      <c r="T11" s="31">
        <v>45</v>
      </c>
      <c r="U11" s="32">
        <v>55</v>
      </c>
      <c r="V11" s="72">
        <v>33</v>
      </c>
      <c r="W11" s="35">
        <v>24</v>
      </c>
      <c r="X11" s="87">
        <v>30</v>
      </c>
      <c r="Y11" s="76">
        <v>10</v>
      </c>
      <c r="Z11" s="73"/>
      <c r="AA11" s="73"/>
      <c r="AB11" s="74"/>
      <c r="AC11" s="75"/>
      <c r="AD11" s="73"/>
      <c r="AE11" s="73"/>
      <c r="AF11" s="74"/>
      <c r="AG11" s="75"/>
    </row>
    <row r="12" spans="1:42" ht="15" customHeight="1" x14ac:dyDescent="0.15">
      <c r="A12">
        <v>11</v>
      </c>
      <c r="B12">
        <v>1000</v>
      </c>
      <c r="C12" s="24" t="s">
        <v>5</v>
      </c>
      <c r="D12">
        <v>1916</v>
      </c>
      <c r="E12">
        <v>0.22</v>
      </c>
      <c r="F12">
        <f>MATCH('Deflektorhauben HN - HF'!$C$14,$K$2:$K$24,IF($K$2&gt;$K$3,-1,1))</f>
        <v>13</v>
      </c>
      <c r="G12" s="26" t="e">
        <f ca="1">TREND(OFFSET(AF1,$F$2,0,2,1),OFFSET($K$1,$F$2,0,2,1),'Deflektorhauben HN - HF'!$C$14)</f>
        <v>#VALUE!</v>
      </c>
      <c r="H12" s="26" t="e">
        <f ca="1">TREND(OFFSET(AG1,$F$2,0,2,1),OFFSET($K$1,$F$2,0,2,1),'Deflektorhauben HN - HF'!$C$14)</f>
        <v>#VALUE!</v>
      </c>
      <c r="I12">
        <v>2110</v>
      </c>
      <c r="J12" s="52" t="s">
        <v>138</v>
      </c>
      <c r="K12" s="89">
        <v>2000</v>
      </c>
      <c r="L12" s="90"/>
      <c r="M12" s="91"/>
      <c r="N12" s="92"/>
      <c r="O12" s="92"/>
      <c r="P12" s="90"/>
      <c r="Q12" s="91"/>
      <c r="R12" s="92">
        <v>73</v>
      </c>
      <c r="S12" s="92">
        <v>490</v>
      </c>
      <c r="T12" s="90">
        <v>62</v>
      </c>
      <c r="U12" s="91">
        <v>230</v>
      </c>
      <c r="V12" s="92">
        <v>50</v>
      </c>
      <c r="W12" s="92">
        <v>87</v>
      </c>
      <c r="X12" s="90">
        <v>40</v>
      </c>
      <c r="Y12" s="91">
        <v>30</v>
      </c>
      <c r="Z12" s="92">
        <v>30</v>
      </c>
      <c r="AA12" s="92">
        <v>12</v>
      </c>
      <c r="AB12" s="89"/>
      <c r="AC12" s="94"/>
      <c r="AD12" s="93"/>
      <c r="AE12" s="93"/>
      <c r="AF12" s="89"/>
      <c r="AG12" s="94"/>
    </row>
    <row r="13" spans="1:42" ht="15" customHeight="1" x14ac:dyDescent="0.15">
      <c r="A13">
        <v>12</v>
      </c>
      <c r="B13">
        <v>1250</v>
      </c>
      <c r="C13" s="24" t="s">
        <v>5</v>
      </c>
      <c r="D13">
        <v>2855</v>
      </c>
      <c r="E13">
        <v>0.21</v>
      </c>
      <c r="F13">
        <f>MATCH('Deflektorhauben HN - HF'!$C$14,$K$2:$K$24,IF($K$2&gt;$K$3,-1,1))</f>
        <v>13</v>
      </c>
      <c r="G13" s="26" t="e">
        <f ca="1">TREND(OFFSET(AH1,$F$2,0,2,1),OFFSET($K$1,$F$2,0,2,1),'Deflektorhauben HN - HF'!$C$14)</f>
        <v>#VALUE!</v>
      </c>
      <c r="H13" s="26" t="e">
        <f ca="1">TREND(OFFSET(AI1,$F$2,0,2,1),OFFSET($K$1,$F$2,0,2,1),'Deflektorhauben HN - HF'!$C$14)</f>
        <v>#VALUE!</v>
      </c>
      <c r="I13">
        <v>2615</v>
      </c>
      <c r="J13" s="52" t="s">
        <v>139</v>
      </c>
      <c r="K13" s="74">
        <v>3000</v>
      </c>
      <c r="L13" s="31"/>
      <c r="M13" s="32"/>
      <c r="N13" s="72"/>
      <c r="O13" s="72"/>
      <c r="P13" s="31"/>
      <c r="Q13" s="32"/>
      <c r="R13" s="72"/>
      <c r="S13" s="72"/>
      <c r="T13" s="31"/>
      <c r="U13" s="32"/>
      <c r="V13" s="72">
        <v>63</v>
      </c>
      <c r="W13" s="35">
        <v>200</v>
      </c>
      <c r="X13" s="87">
        <v>51</v>
      </c>
      <c r="Y13" s="76">
        <v>70</v>
      </c>
      <c r="Z13" s="35">
        <v>40</v>
      </c>
      <c r="AA13" s="35">
        <v>26</v>
      </c>
      <c r="AB13" s="74"/>
      <c r="AC13" s="75"/>
      <c r="AD13" s="73"/>
      <c r="AE13" s="73"/>
      <c r="AF13" s="74"/>
      <c r="AG13" s="75"/>
    </row>
    <row r="14" spans="1:42" ht="12.75" customHeight="1" x14ac:dyDescent="0.15">
      <c r="A14">
        <v>13</v>
      </c>
      <c r="B14">
        <v>1400</v>
      </c>
      <c r="C14" s="24" t="s">
        <v>5</v>
      </c>
      <c r="D14">
        <v>6933</v>
      </c>
      <c r="E14">
        <v>0.21</v>
      </c>
      <c r="I14">
        <v>2335</v>
      </c>
      <c r="J14" s="52" t="s">
        <v>140</v>
      </c>
      <c r="K14" s="89">
        <v>4000</v>
      </c>
      <c r="L14" s="90"/>
      <c r="M14" s="91"/>
      <c r="N14" s="92"/>
      <c r="O14" s="92"/>
      <c r="P14" s="90"/>
      <c r="Q14" s="91"/>
      <c r="R14" s="92"/>
      <c r="S14" s="92"/>
      <c r="T14" s="90"/>
      <c r="U14" s="91"/>
      <c r="V14" s="92">
        <v>70</v>
      </c>
      <c r="W14" s="92">
        <v>340</v>
      </c>
      <c r="X14" s="90">
        <v>60</v>
      </c>
      <c r="Y14" s="91">
        <v>130</v>
      </c>
      <c r="Z14" s="92">
        <v>50</v>
      </c>
      <c r="AA14" s="92">
        <v>45</v>
      </c>
      <c r="AB14" s="90">
        <v>30</v>
      </c>
      <c r="AC14" s="91">
        <v>18</v>
      </c>
      <c r="AD14" s="93"/>
      <c r="AE14" s="93"/>
      <c r="AF14" s="89"/>
      <c r="AG14" s="94"/>
    </row>
    <row r="15" spans="1:42" ht="15.75" customHeight="1" x14ac:dyDescent="0.15">
      <c r="A15">
        <v>14</v>
      </c>
      <c r="B15">
        <v>1500</v>
      </c>
      <c r="C15" s="24" t="s">
        <v>5</v>
      </c>
      <c r="D15">
        <v>6933</v>
      </c>
      <c r="E15">
        <v>0.21</v>
      </c>
      <c r="I15">
        <v>2485</v>
      </c>
      <c r="J15" s="52" t="s">
        <v>141</v>
      </c>
      <c r="K15" s="74">
        <v>5000</v>
      </c>
      <c r="L15" s="31"/>
      <c r="M15" s="32"/>
      <c r="N15" s="72"/>
      <c r="O15" s="72"/>
      <c r="P15" s="31"/>
      <c r="Q15" s="32"/>
      <c r="R15" s="72"/>
      <c r="S15" s="72"/>
      <c r="T15" s="31"/>
      <c r="U15" s="32"/>
      <c r="V15" s="72"/>
      <c r="W15" s="73"/>
      <c r="X15" s="87">
        <v>66</v>
      </c>
      <c r="Y15" s="76">
        <v>200</v>
      </c>
      <c r="Z15" s="35">
        <v>56</v>
      </c>
      <c r="AA15" s="35">
        <v>75</v>
      </c>
      <c r="AB15" s="87">
        <v>45</v>
      </c>
      <c r="AC15" s="76">
        <v>27</v>
      </c>
      <c r="AD15" s="35">
        <v>35</v>
      </c>
      <c r="AE15" s="35">
        <v>5</v>
      </c>
      <c r="AF15" s="74"/>
      <c r="AG15" s="75"/>
    </row>
    <row r="16" spans="1:42" ht="17.25" customHeight="1" x14ac:dyDescent="0.15">
      <c r="A16">
        <v>15</v>
      </c>
      <c r="B16">
        <v>1600</v>
      </c>
      <c r="C16" s="24" t="s">
        <v>5</v>
      </c>
      <c r="D16">
        <v>7290</v>
      </c>
      <c r="E16">
        <v>0.21</v>
      </c>
      <c r="I16">
        <v>2645</v>
      </c>
      <c r="J16" s="52" t="s">
        <v>142</v>
      </c>
      <c r="K16" s="89">
        <v>6000</v>
      </c>
      <c r="L16" s="90"/>
      <c r="M16" s="91"/>
      <c r="N16" s="92"/>
      <c r="O16" s="92"/>
      <c r="P16" s="90"/>
      <c r="Q16" s="91"/>
      <c r="R16" s="92"/>
      <c r="S16" s="92"/>
      <c r="T16" s="90"/>
      <c r="U16" s="91"/>
      <c r="V16" s="92"/>
      <c r="W16" s="93"/>
      <c r="X16" s="90">
        <v>78</v>
      </c>
      <c r="Y16" s="91">
        <v>290</v>
      </c>
      <c r="Z16" s="92">
        <v>62</v>
      </c>
      <c r="AA16" s="92">
        <v>100</v>
      </c>
      <c r="AB16" s="90">
        <v>52</v>
      </c>
      <c r="AC16" s="91">
        <v>38</v>
      </c>
      <c r="AD16" s="92">
        <v>40</v>
      </c>
      <c r="AE16" s="92">
        <v>12</v>
      </c>
      <c r="AF16" s="89"/>
      <c r="AG16" s="94"/>
    </row>
    <row r="17" spans="11:37" x14ac:dyDescent="0.15">
      <c r="K17" s="74">
        <v>7000</v>
      </c>
      <c r="L17" s="31"/>
      <c r="M17" s="32"/>
      <c r="N17" s="72"/>
      <c r="O17" s="72"/>
      <c r="P17" s="31"/>
      <c r="Q17" s="32"/>
      <c r="R17" s="72"/>
      <c r="S17" s="72"/>
      <c r="T17" s="31"/>
      <c r="U17" s="32"/>
      <c r="V17" s="72"/>
      <c r="W17" s="73"/>
      <c r="X17" s="74"/>
      <c r="Y17" s="75"/>
      <c r="Z17" s="35">
        <v>66</v>
      </c>
      <c r="AA17" s="35">
        <v>140</v>
      </c>
      <c r="AB17" s="87">
        <v>55</v>
      </c>
      <c r="AC17" s="76">
        <v>50</v>
      </c>
      <c r="AD17" s="35">
        <v>44</v>
      </c>
      <c r="AE17" s="35">
        <v>17</v>
      </c>
      <c r="AF17" s="74"/>
      <c r="AG17" s="75"/>
    </row>
    <row r="18" spans="11:37" x14ac:dyDescent="0.15">
      <c r="K18" s="89">
        <v>8000</v>
      </c>
      <c r="L18" s="90"/>
      <c r="M18" s="91"/>
      <c r="N18" s="92"/>
      <c r="O18" s="92"/>
      <c r="P18" s="90"/>
      <c r="Q18" s="91"/>
      <c r="R18" s="92"/>
      <c r="S18" s="92"/>
      <c r="T18" s="90"/>
      <c r="U18" s="91"/>
      <c r="V18" s="92"/>
      <c r="W18" s="93"/>
      <c r="X18" s="89"/>
      <c r="Y18" s="94"/>
      <c r="Z18" s="92">
        <v>70</v>
      </c>
      <c r="AA18" s="92">
        <v>180</v>
      </c>
      <c r="AB18" s="90">
        <v>59</v>
      </c>
      <c r="AC18" s="91">
        <v>66</v>
      </c>
      <c r="AD18" s="92">
        <v>49</v>
      </c>
      <c r="AE18" s="92">
        <v>20</v>
      </c>
      <c r="AF18" s="90">
        <v>37</v>
      </c>
      <c r="AG18" s="91">
        <v>5</v>
      </c>
    </row>
    <row r="19" spans="11:37" x14ac:dyDescent="0.15">
      <c r="K19" s="74">
        <v>9000</v>
      </c>
      <c r="L19" s="31"/>
      <c r="M19" s="32"/>
      <c r="N19" s="72"/>
      <c r="O19" s="72"/>
      <c r="P19" s="31"/>
      <c r="Q19" s="32"/>
      <c r="R19" s="72"/>
      <c r="S19" s="72"/>
      <c r="T19" s="31"/>
      <c r="U19" s="32"/>
      <c r="V19" s="72"/>
      <c r="W19" s="73"/>
      <c r="X19" s="74"/>
      <c r="Y19" s="75"/>
      <c r="Z19" s="35">
        <v>75</v>
      </c>
      <c r="AA19" s="35">
        <v>230</v>
      </c>
      <c r="AB19" s="87">
        <v>63</v>
      </c>
      <c r="AC19" s="76">
        <v>85</v>
      </c>
      <c r="AD19" s="35">
        <v>52</v>
      </c>
      <c r="AE19" s="35">
        <v>28</v>
      </c>
      <c r="AF19" s="87">
        <v>42</v>
      </c>
      <c r="AG19" s="76">
        <v>10</v>
      </c>
    </row>
    <row r="20" spans="11:37" x14ac:dyDescent="0.15">
      <c r="K20" s="89">
        <v>10000</v>
      </c>
      <c r="L20" s="90"/>
      <c r="M20" s="91"/>
      <c r="N20" s="92"/>
      <c r="O20" s="92"/>
      <c r="P20" s="90"/>
      <c r="Q20" s="91"/>
      <c r="R20" s="92"/>
      <c r="S20" s="92"/>
      <c r="T20" s="90"/>
      <c r="U20" s="91"/>
      <c r="V20" s="92"/>
      <c r="W20" s="93"/>
      <c r="X20" s="89"/>
      <c r="Y20" s="94"/>
      <c r="Z20" s="93"/>
      <c r="AA20" s="93"/>
      <c r="AB20" s="90">
        <v>67</v>
      </c>
      <c r="AC20" s="91">
        <v>100</v>
      </c>
      <c r="AD20" s="92">
        <v>57</v>
      </c>
      <c r="AE20" s="92">
        <v>34</v>
      </c>
      <c r="AF20" s="90">
        <v>45</v>
      </c>
      <c r="AG20" s="91">
        <v>15</v>
      </c>
    </row>
    <row r="21" spans="11:37" x14ac:dyDescent="0.15">
      <c r="K21" s="74">
        <v>20000</v>
      </c>
      <c r="L21" s="31"/>
      <c r="M21" s="32"/>
      <c r="N21" s="72"/>
      <c r="O21" s="72"/>
      <c r="P21" s="31"/>
      <c r="Q21" s="32"/>
      <c r="R21" s="72"/>
      <c r="S21" s="72"/>
      <c r="T21" s="31"/>
      <c r="U21" s="32"/>
      <c r="V21" s="72"/>
      <c r="W21" s="73"/>
      <c r="X21" s="74"/>
      <c r="Y21" s="75"/>
      <c r="Z21" s="73"/>
      <c r="AA21" s="73"/>
      <c r="AB21" s="74"/>
      <c r="AC21" s="76"/>
      <c r="AD21" s="35">
        <v>77</v>
      </c>
      <c r="AE21" s="35">
        <v>150</v>
      </c>
      <c r="AF21" s="87">
        <v>60</v>
      </c>
      <c r="AG21" s="76">
        <v>57</v>
      </c>
      <c r="AH21" s="35">
        <v>57</v>
      </c>
      <c r="AI21" s="35">
        <v>18</v>
      </c>
      <c r="AJ21" s="35">
        <v>58</v>
      </c>
      <c r="AK21" s="35">
        <v>18</v>
      </c>
    </row>
    <row r="22" spans="11:37" x14ac:dyDescent="0.15">
      <c r="K22" s="89">
        <v>30000</v>
      </c>
      <c r="L22" s="90"/>
      <c r="M22" s="91"/>
      <c r="N22" s="92"/>
      <c r="O22" s="92"/>
      <c r="P22" s="90"/>
      <c r="Q22" s="91"/>
      <c r="R22" s="92"/>
      <c r="S22" s="92"/>
      <c r="T22" s="90"/>
      <c r="U22" s="91"/>
      <c r="V22" s="92"/>
      <c r="W22" s="93"/>
      <c r="X22" s="89"/>
      <c r="Y22" s="94"/>
      <c r="Z22" s="93"/>
      <c r="AA22" s="93"/>
      <c r="AB22" s="89"/>
      <c r="AC22" s="94"/>
      <c r="AD22" s="92">
        <v>85</v>
      </c>
      <c r="AE22" s="92">
        <v>300</v>
      </c>
      <c r="AF22" s="90">
        <v>74</v>
      </c>
      <c r="AG22" s="91">
        <v>130</v>
      </c>
      <c r="AH22" s="35">
        <v>75</v>
      </c>
      <c r="AI22" s="35">
        <v>40</v>
      </c>
      <c r="AJ22" s="92">
        <v>70</v>
      </c>
      <c r="AK22" s="254">
        <v>40</v>
      </c>
    </row>
    <row r="23" spans="11:37" x14ac:dyDescent="0.15">
      <c r="K23" s="74">
        <v>36000</v>
      </c>
      <c r="L23" s="31"/>
      <c r="M23" s="32"/>
      <c r="N23" s="72"/>
      <c r="O23" s="72"/>
      <c r="P23" s="31"/>
      <c r="Q23" s="32"/>
      <c r="R23" s="72"/>
      <c r="S23" s="72"/>
      <c r="T23" s="31"/>
      <c r="U23" s="32"/>
      <c r="V23" s="72"/>
      <c r="W23" s="73"/>
      <c r="X23" s="74"/>
      <c r="Y23" s="75"/>
      <c r="Z23" s="73"/>
      <c r="AA23" s="73"/>
      <c r="AB23" s="74"/>
      <c r="AC23" s="75"/>
      <c r="AD23" s="73"/>
      <c r="AE23" s="73"/>
      <c r="AF23" s="87">
        <v>77</v>
      </c>
      <c r="AG23" s="76">
        <v>180</v>
      </c>
      <c r="AH23" s="35">
        <v>78</v>
      </c>
      <c r="AI23" s="35">
        <v>60</v>
      </c>
      <c r="AJ23" s="35">
        <v>83</v>
      </c>
      <c r="AK23" s="35">
        <v>58</v>
      </c>
    </row>
    <row r="24" spans="11:37" ht="14" thickBot="1" x14ac:dyDescent="0.2">
      <c r="K24" s="95">
        <v>40000</v>
      </c>
      <c r="L24" s="96"/>
      <c r="M24" s="97"/>
      <c r="N24" s="98"/>
      <c r="O24" s="98"/>
      <c r="P24" s="96"/>
      <c r="Q24" s="97"/>
      <c r="R24" s="98"/>
      <c r="S24" s="98"/>
      <c r="T24" s="96"/>
      <c r="U24" s="97"/>
      <c r="V24" s="98"/>
      <c r="W24" s="99"/>
      <c r="X24" s="95"/>
      <c r="Y24" s="100"/>
      <c r="Z24" s="99"/>
      <c r="AA24" s="99"/>
      <c r="AB24" s="95"/>
      <c r="AC24" s="100"/>
      <c r="AD24" s="99"/>
      <c r="AE24" s="99"/>
      <c r="AF24" s="96"/>
      <c r="AG24" s="97"/>
      <c r="AH24" s="35">
        <v>85</v>
      </c>
      <c r="AI24" s="35">
        <v>80</v>
      </c>
      <c r="AK24" s="254"/>
    </row>
    <row r="25" spans="11:37" x14ac:dyDescent="0.15">
      <c r="K25" s="253">
        <v>60000</v>
      </c>
    </row>
    <row r="26" spans="11:37" x14ac:dyDescent="0.15">
      <c r="K26" s="89">
        <v>70000</v>
      </c>
    </row>
    <row r="27" spans="11:37" x14ac:dyDescent="0.15">
      <c r="K27" s="253">
        <v>80000</v>
      </c>
    </row>
    <row r="28" spans="11:37" x14ac:dyDescent="0.15">
      <c r="K28" s="89">
        <v>90000</v>
      </c>
    </row>
    <row r="29" spans="11:37" x14ac:dyDescent="0.15">
      <c r="K29" s="253">
        <v>100000</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8"/>
  <sheetViews>
    <sheetView showGridLines="0" view="pageLayout" zoomScale="130" zoomScaleNormal="150" zoomScaleSheetLayoutView="180" zoomScalePageLayoutView="130" workbookViewId="0">
      <selection activeCell="B5" sqref="B5:G5"/>
    </sheetView>
  </sheetViews>
  <sheetFormatPr baseColWidth="10" defaultColWidth="9.1640625" defaultRowHeight="13" x14ac:dyDescent="0.15"/>
  <cols>
    <col min="1" max="1" width="4.6640625" style="2" customWidth="1"/>
    <col min="2" max="2" width="23.6640625" style="2" customWidth="1"/>
    <col min="3" max="3" width="12" style="2" bestFit="1" customWidth="1"/>
    <col min="4" max="4" width="3.6640625" style="2" customWidth="1"/>
    <col min="5" max="5" width="22.33203125" style="2" customWidth="1"/>
    <col min="6" max="6" width="9.83203125" style="2" customWidth="1"/>
    <col min="7" max="7" width="18.6640625" style="2" customWidth="1"/>
    <col min="8" max="8" width="11.33203125" style="2" hidden="1" customWidth="1"/>
    <col min="9" max="9" width="5.6640625" style="2" customWidth="1"/>
    <col min="10" max="16384" width="9.1640625" style="2"/>
  </cols>
  <sheetData>
    <row r="1" spans="1:12" ht="37.5" customHeight="1" x14ac:dyDescent="0.15">
      <c r="A1" s="1"/>
      <c r="B1" s="1"/>
      <c r="C1" s="1"/>
      <c r="D1" s="1"/>
      <c r="E1" s="1"/>
      <c r="F1" s="1"/>
      <c r="G1" s="1"/>
      <c r="H1" s="1"/>
    </row>
    <row r="2" spans="1:12" ht="21.75" customHeight="1" x14ac:dyDescent="0.2">
      <c r="A2" s="1"/>
      <c r="B2" s="3" t="s">
        <v>62</v>
      </c>
      <c r="C2" s="1"/>
      <c r="D2" s="1"/>
      <c r="E2" s="1"/>
      <c r="F2" s="1"/>
      <c r="G2" s="4"/>
      <c r="H2" s="1"/>
    </row>
    <row r="3" spans="1:12" ht="15" customHeight="1" x14ac:dyDescent="0.2">
      <c r="A3" s="1"/>
      <c r="B3" s="3"/>
      <c r="C3" s="1"/>
      <c r="D3" s="1"/>
      <c r="E3" s="1"/>
      <c r="F3" s="1"/>
      <c r="G3" s="4"/>
      <c r="H3" s="1"/>
    </row>
    <row r="4" spans="1:12" ht="19.5" customHeight="1" thickBot="1" x14ac:dyDescent="0.2">
      <c r="A4" s="1"/>
      <c r="B4" s="5" t="s">
        <v>3</v>
      </c>
      <c r="C4" s="1"/>
      <c r="D4" s="1"/>
      <c r="E4" s="1"/>
      <c r="F4" s="1"/>
      <c r="G4" s="252">
        <f ca="1">TODAY()</f>
        <v>44683</v>
      </c>
      <c r="H4" s="1"/>
    </row>
    <row r="5" spans="1:12" ht="14.25" customHeight="1" thickBot="1" x14ac:dyDescent="0.2">
      <c r="A5" s="1"/>
      <c r="B5" s="382"/>
      <c r="C5" s="383"/>
      <c r="D5" s="383"/>
      <c r="E5" s="383"/>
      <c r="F5" s="383"/>
      <c r="G5" s="384"/>
      <c r="H5" s="1"/>
    </row>
    <row r="6" spans="1:12" ht="14.25" customHeight="1" x14ac:dyDescent="0.15">
      <c r="A6" s="1"/>
      <c r="B6" s="172"/>
      <c r="C6" s="172"/>
      <c r="D6" s="172"/>
      <c r="E6" s="172"/>
      <c r="F6" s="172"/>
      <c r="G6" s="172"/>
      <c r="H6" s="1"/>
    </row>
    <row r="7" spans="1:12" ht="14.25" customHeight="1" thickBot="1" x14ac:dyDescent="0.2">
      <c r="A7" s="1"/>
      <c r="B7" s="186" t="s">
        <v>97</v>
      </c>
      <c r="C7" s="172"/>
      <c r="D7" s="172"/>
      <c r="E7" s="172"/>
      <c r="F7" s="172"/>
      <c r="G7" s="172"/>
      <c r="H7" s="1"/>
    </row>
    <row r="8" spans="1:12" ht="14.25" customHeight="1" x14ac:dyDescent="0.15">
      <c r="A8" s="1"/>
      <c r="B8" s="347"/>
      <c r="C8" s="348"/>
      <c r="D8" s="348"/>
      <c r="E8" s="348"/>
      <c r="F8" s="349"/>
      <c r="G8" s="172"/>
      <c r="H8" s="1"/>
    </row>
    <row r="9" spans="1:12" ht="14.25" customHeight="1" x14ac:dyDescent="0.15">
      <c r="A9" s="1"/>
      <c r="B9" s="350"/>
      <c r="C9" s="351"/>
      <c r="D9" s="351"/>
      <c r="E9" s="351"/>
      <c r="F9" s="352"/>
      <c r="G9" s="172"/>
      <c r="H9" s="1"/>
    </row>
    <row r="10" spans="1:12" ht="14.25" customHeight="1" thickBot="1" x14ac:dyDescent="0.2">
      <c r="A10" s="1"/>
      <c r="B10" s="353"/>
      <c r="C10" s="354"/>
      <c r="D10" s="354"/>
      <c r="E10" s="354"/>
      <c r="F10" s="355"/>
      <c r="G10" s="172"/>
      <c r="H10" s="1"/>
    </row>
    <row r="11" spans="1:12" ht="15.75" customHeight="1" thickBot="1" x14ac:dyDescent="0.2">
      <c r="A11" s="1"/>
      <c r="B11" s="1"/>
      <c r="C11" s="1"/>
      <c r="D11" s="1"/>
      <c r="E11" s="1"/>
      <c r="F11" s="1"/>
      <c r="G11" s="51"/>
      <c r="H11" s="1"/>
    </row>
    <row r="12" spans="1:12" x14ac:dyDescent="0.15">
      <c r="A12" s="6"/>
      <c r="B12" s="36" t="s">
        <v>19</v>
      </c>
      <c r="C12" s="39" t="s">
        <v>28</v>
      </c>
      <c r="D12" s="401"/>
      <c r="E12" s="390"/>
      <c r="F12" s="391"/>
      <c r="G12"/>
      <c r="H12" s="70"/>
    </row>
    <row r="13" spans="1:12" ht="12" customHeight="1" x14ac:dyDescent="0.15">
      <c r="A13" s="6"/>
      <c r="B13" s="37" t="s">
        <v>6</v>
      </c>
      <c r="C13" s="71">
        <v>4</v>
      </c>
      <c r="D13" s="402"/>
      <c r="E13" s="207" t="s">
        <v>126</v>
      </c>
      <c r="F13" s="278" t="s">
        <v>151</v>
      </c>
      <c r="G13"/>
      <c r="H13" s="70">
        <f>VLOOKUP(C13,'Tabelle VHL'!A2:B17,2,1)</f>
        <v>200</v>
      </c>
    </row>
    <row r="14" spans="1:12" ht="14" thickBot="1" x14ac:dyDescent="0.2">
      <c r="A14" s="6"/>
      <c r="B14" s="40" t="s">
        <v>7</v>
      </c>
      <c r="C14" s="68">
        <v>12500</v>
      </c>
      <c r="D14" s="402"/>
      <c r="E14" s="208" t="s">
        <v>24</v>
      </c>
      <c r="F14" s="50">
        <f>VLOOKUP(H13,'Tabelle VHL'!B2:L17,10)</f>
        <v>250</v>
      </c>
      <c r="G14"/>
      <c r="H14" s="6"/>
    </row>
    <row r="15" spans="1:12" ht="14" thickBot="1" x14ac:dyDescent="0.2">
      <c r="A15" s="6"/>
      <c r="B15" s="392"/>
      <c r="C15" s="393"/>
      <c r="D15" s="402"/>
      <c r="E15" s="209"/>
      <c r="F15" s="133"/>
      <c r="G15"/>
      <c r="H15" s="6"/>
    </row>
    <row r="16" spans="1:12" ht="14" thickBot="1" x14ac:dyDescent="0.2">
      <c r="A16" s="6"/>
      <c r="B16" s="41" t="s">
        <v>8</v>
      </c>
      <c r="C16" s="255">
        <f>(C14/F16)/3600</f>
        <v>34.722222222222221</v>
      </c>
      <c r="D16" s="402"/>
      <c r="E16" s="210" t="s">
        <v>15</v>
      </c>
      <c r="F16" s="42">
        <f>VLOOKUP(H13,'Tabelle VHL'!B2:L17,4)</f>
        <v>0.1</v>
      </c>
      <c r="G16"/>
      <c r="H16" s="6"/>
      <c r="L16" s="51"/>
    </row>
    <row r="17" spans="1:12" ht="12" customHeight="1" thickBot="1" x14ac:dyDescent="0.2">
      <c r="A17" s="6"/>
      <c r="B17" s="398"/>
      <c r="C17" s="399"/>
      <c r="D17" s="402"/>
      <c r="E17" s="400"/>
      <c r="F17" s="399"/>
      <c r="G17"/>
      <c r="H17" s="6"/>
      <c r="L17"/>
    </row>
    <row r="18" spans="1:12" x14ac:dyDescent="0.15">
      <c r="A18" s="6"/>
      <c r="B18" s="394" t="s">
        <v>60</v>
      </c>
      <c r="C18" s="395"/>
      <c r="D18" s="402"/>
      <c r="E18" s="396" t="s">
        <v>61</v>
      </c>
      <c r="F18" s="397"/>
      <c r="G18"/>
      <c r="H18" s="6"/>
      <c r="L18"/>
    </row>
    <row r="19" spans="1:12" x14ac:dyDescent="0.15">
      <c r="A19" s="6"/>
      <c r="B19" s="131" t="str">
        <f>IF($C$13&lt;9,"Druckverlust","")</f>
        <v>Druckverlust</v>
      </c>
      <c r="C19" s="132" t="e">
        <f ca="1">VLOOKUP(H13,'Tabelle VHL'!B2:L17,7)</f>
        <v>#VALUE!</v>
      </c>
      <c r="D19" s="402"/>
      <c r="E19" s="131" t="str">
        <f>IF($C$13&lt;9,"Druckverlust","Keine Werte vorhanden!")</f>
        <v>Druckverlust</v>
      </c>
      <c r="F19" s="132" t="e">
        <f ca="1">VLOOKUP(H13,'Tabelle VHL'!B2:L17,9)</f>
        <v>#VALUE!</v>
      </c>
      <c r="G19"/>
      <c r="H19" s="6"/>
      <c r="K19" s="51"/>
      <c r="L19"/>
    </row>
    <row r="20" spans="1:12" x14ac:dyDescent="0.15">
      <c r="A20" s="6"/>
      <c r="B20" s="43" t="str">
        <f>IF($C$13&lt;9,"Schalleistungspegel","")</f>
        <v>Schalleistungspegel</v>
      </c>
      <c r="C20" s="258" t="e">
        <f ca="1">VLOOKUP(H13,'Tabelle VHL'!B2:L17,6)</f>
        <v>#VALUE!</v>
      </c>
      <c r="D20" s="402"/>
      <c r="E20" s="131" t="str">
        <f>IF($C$13&lt;9,"Schalleistungspegel","Keine Werte vorhanden!")</f>
        <v>Schalleistungspegel</v>
      </c>
      <c r="F20" s="119" t="e">
        <f ca="1">VLOOKUP(H13,'Tabelle VHL'!B2:L17,8)</f>
        <v>#VALUE!</v>
      </c>
      <c r="G20"/>
      <c r="H20" s="6"/>
      <c r="K20"/>
      <c r="L20"/>
    </row>
    <row r="21" spans="1:12" ht="14" thickBot="1" x14ac:dyDescent="0.2">
      <c r="A21" s="6"/>
      <c r="B21" s="256" t="str">
        <f>IF($C$13&lt;9,"","empohlener max Volumenstrom")</f>
        <v/>
      </c>
      <c r="C21" s="257">
        <f>VLOOKUP(H13,'Tabelle VHL'!B2:M17,12)</f>
        <v>0</v>
      </c>
      <c r="D21" s="403"/>
      <c r="E21" s="404"/>
      <c r="F21" s="405"/>
      <c r="G21"/>
      <c r="H21" s="6"/>
      <c r="K21"/>
      <c r="L21"/>
    </row>
    <row r="22" spans="1:12" ht="16.5" customHeight="1" x14ac:dyDescent="0.15">
      <c r="A22" s="6"/>
      <c r="B22" s="408" t="s">
        <v>127</v>
      </c>
      <c r="C22" s="408"/>
      <c r="D22" s="408"/>
      <c r="E22" s="408"/>
      <c r="F22" s="408"/>
      <c r="G22"/>
      <c r="H22" s="6"/>
      <c r="K22"/>
      <c r="L22"/>
    </row>
    <row r="23" spans="1:12" ht="14" thickBot="1" x14ac:dyDescent="0.2">
      <c r="A23" s="6"/>
      <c r="B23" s="276" t="s">
        <v>125</v>
      </c>
      <c r="C23" s="12"/>
      <c r="D23" s="12"/>
      <c r="E23" s="6"/>
      <c r="F23" s="6"/>
      <c r="G23"/>
      <c r="H23" s="6"/>
      <c r="K23"/>
      <c r="L23"/>
    </row>
    <row r="24" spans="1:12" ht="106.5" customHeight="1" thickBot="1" x14ac:dyDescent="0.2">
      <c r="A24" s="6"/>
      <c r="B24" s="379" t="str">
        <f>VLOOKUP(H13,'Tabelle VHL'!B1:L17,11)</f>
        <v xml:space="preserve">Formschöne, zylindrische Außen- und Fortlufthaube, zum Anschluss an runde Rohrleitungen, mit ringförmigen Lamellen, mit äußerer Abkantung, mit Vogelschutzgitter, Deckel wie Lamellen profiliert. Die Verbindung zum Lüftungsrohr kann mit Durchmesser D oder d1 ausgeführt werden.  
Material: verzinktes Stahlblech
Fabrikat: Lindab Hauben
Typ: VHL
Nennweite:  200mm
Volumenstrom:
Druckverlust:
Schallleistungspegel:
</v>
      </c>
      <c r="C24" s="380"/>
      <c r="D24" s="380"/>
      <c r="E24" s="380"/>
      <c r="F24" s="380"/>
      <c r="G24" s="381"/>
      <c r="H24" s="6"/>
      <c r="K24"/>
      <c r="L24"/>
    </row>
    <row r="25" spans="1:12" ht="14" thickBot="1" x14ac:dyDescent="0.2">
      <c r="A25" s="6"/>
      <c r="B25" s="13"/>
      <c r="C25" s="14"/>
      <c r="D25" s="14"/>
      <c r="E25" s="15"/>
      <c r="F25" s="16"/>
      <c r="G25"/>
      <c r="H25" s="6"/>
      <c r="K25"/>
      <c r="L25"/>
    </row>
    <row r="26" spans="1:12" x14ac:dyDescent="0.15">
      <c r="A26" s="6"/>
      <c r="B26" s="169"/>
      <c r="C26" s="18"/>
      <c r="D26" s="18"/>
      <c r="E26" s="211"/>
      <c r="F26" s="211"/>
      <c r="G26" s="212"/>
      <c r="H26" s="6"/>
      <c r="K26"/>
      <c r="L26"/>
    </row>
    <row r="27" spans="1:12" x14ac:dyDescent="0.15">
      <c r="A27" s="6"/>
      <c r="B27" s="20"/>
      <c r="C27" s="14"/>
      <c r="D27" s="14"/>
      <c r="E27" s="213"/>
      <c r="F27" s="213"/>
      <c r="G27" s="214"/>
      <c r="H27" s="6"/>
      <c r="K27"/>
      <c r="L27"/>
    </row>
    <row r="28" spans="1:12" x14ac:dyDescent="0.15">
      <c r="A28" s="6"/>
      <c r="B28" s="20"/>
      <c r="C28" s="14"/>
      <c r="D28" s="14"/>
      <c r="E28" s="213"/>
      <c r="F28" s="213"/>
      <c r="G28" s="214"/>
      <c r="H28" s="6"/>
      <c r="K28"/>
      <c r="L28"/>
    </row>
    <row r="29" spans="1:12" x14ac:dyDescent="0.15">
      <c r="A29" s="6"/>
      <c r="B29" s="20"/>
      <c r="C29" s="14"/>
      <c r="D29" s="14"/>
      <c r="E29" s="213"/>
      <c r="F29" s="213"/>
      <c r="G29" s="214"/>
      <c r="H29" s="6"/>
      <c r="K29"/>
      <c r="L29"/>
    </row>
    <row r="30" spans="1:12" x14ac:dyDescent="0.15">
      <c r="B30" s="20"/>
      <c r="C30" s="14"/>
      <c r="D30" s="14"/>
      <c r="E30" s="213"/>
      <c r="F30" s="213"/>
      <c r="G30" s="214"/>
      <c r="H30" s="19"/>
      <c r="K30"/>
      <c r="L30"/>
    </row>
    <row r="31" spans="1:12" x14ac:dyDescent="0.15">
      <c r="A31" s="6"/>
      <c r="B31" s="20"/>
      <c r="C31" s="14"/>
      <c r="D31" s="14"/>
      <c r="E31" s="15"/>
      <c r="F31" s="141"/>
      <c r="G31" s="214"/>
      <c r="H31" s="6"/>
      <c r="K31"/>
      <c r="L31"/>
    </row>
    <row r="32" spans="1:12" x14ac:dyDescent="0.15">
      <c r="A32" s="6"/>
      <c r="B32" s="20"/>
      <c r="C32" s="14"/>
      <c r="D32" s="14"/>
      <c r="E32" s="15"/>
      <c r="F32" s="141"/>
      <c r="G32" s="214"/>
      <c r="H32" s="6"/>
      <c r="K32"/>
      <c r="L32"/>
    </row>
    <row r="33" spans="1:12" x14ac:dyDescent="0.15">
      <c r="A33" s="6"/>
      <c r="B33" s="20"/>
      <c r="C33" s="14"/>
      <c r="D33" s="14"/>
      <c r="E33" s="15"/>
      <c r="F33" s="141"/>
      <c r="G33" s="214"/>
      <c r="H33" s="6"/>
      <c r="K33"/>
      <c r="L33"/>
    </row>
    <row r="34" spans="1:12" x14ac:dyDescent="0.15">
      <c r="A34" s="6"/>
      <c r="B34" s="20"/>
      <c r="C34" s="14"/>
      <c r="D34" s="14"/>
      <c r="E34" s="15"/>
      <c r="F34" s="141"/>
      <c r="G34" s="214"/>
      <c r="H34" s="6"/>
      <c r="K34"/>
      <c r="L34"/>
    </row>
    <row r="35" spans="1:12" x14ac:dyDescent="0.15">
      <c r="A35" s="6"/>
      <c r="B35" s="20"/>
      <c r="C35" s="14"/>
      <c r="D35" s="14"/>
      <c r="E35" s="15"/>
      <c r="F35" s="16"/>
      <c r="G35" s="10"/>
      <c r="H35" s="6"/>
      <c r="K35"/>
      <c r="L35"/>
    </row>
    <row r="36" spans="1:12" ht="14" thickBot="1" x14ac:dyDescent="0.2">
      <c r="A36" s="6"/>
      <c r="B36" s="180"/>
      <c r="C36" s="191"/>
      <c r="D36" s="191"/>
      <c r="E36" s="202"/>
      <c r="F36" s="203"/>
      <c r="G36" s="23"/>
      <c r="H36" s="6"/>
      <c r="K36"/>
      <c r="L36"/>
    </row>
    <row r="37" spans="1:12" ht="14" thickBot="1" x14ac:dyDescent="0.2">
      <c r="A37" s="6"/>
      <c r="B37" s="13"/>
      <c r="C37" s="14"/>
      <c r="D37" s="14"/>
      <c r="E37" s="15"/>
      <c r="F37" s="16"/>
      <c r="G37" s="7"/>
      <c r="H37" s="6"/>
      <c r="K37"/>
      <c r="L37"/>
    </row>
    <row r="38" spans="1:12" x14ac:dyDescent="0.15">
      <c r="A38" s="6"/>
      <c r="B38" s="62" t="s">
        <v>90</v>
      </c>
      <c r="C38" s="53"/>
      <c r="D38" s="8"/>
      <c r="E38" s="8"/>
      <c r="F38" s="8"/>
      <c r="G38" s="9"/>
      <c r="H38" s="6"/>
      <c r="K38"/>
    </row>
    <row r="39" spans="1:12" ht="11.25" customHeight="1" x14ac:dyDescent="0.15">
      <c r="A39" s="6"/>
      <c r="B39" s="61"/>
      <c r="C39" s="1"/>
      <c r="D39" s="6"/>
      <c r="E39" s="215"/>
      <c r="F39" s="6"/>
      <c r="G39" s="10"/>
      <c r="H39" s="6"/>
      <c r="K39"/>
    </row>
    <row r="40" spans="1:12" x14ac:dyDescent="0.15">
      <c r="A40" s="6"/>
      <c r="B40" s="409" t="s">
        <v>102</v>
      </c>
      <c r="C40" s="410"/>
      <c r="D40" s="410"/>
      <c r="E40" s="410"/>
      <c r="F40" s="216"/>
      <c r="G40" s="204"/>
      <c r="H40" s="6"/>
      <c r="K40"/>
    </row>
    <row r="41" spans="1:12" ht="27" customHeight="1" x14ac:dyDescent="0.15">
      <c r="A41" s="6"/>
      <c r="B41" s="411" t="s">
        <v>103</v>
      </c>
      <c r="C41" s="412"/>
      <c r="D41" s="412"/>
      <c r="E41" s="412"/>
      <c r="F41" s="217"/>
      <c r="G41" s="204"/>
      <c r="H41" s="6"/>
    </row>
    <row r="42" spans="1:12" ht="27.75" customHeight="1" x14ac:dyDescent="0.15">
      <c r="A42" s="6"/>
      <c r="B42" s="413" t="s">
        <v>104</v>
      </c>
      <c r="C42" s="414"/>
      <c r="D42" s="414"/>
      <c r="E42" s="414"/>
      <c r="F42" s="414"/>
      <c r="G42" s="204"/>
      <c r="H42" s="6"/>
    </row>
    <row r="43" spans="1:12" x14ac:dyDescent="0.15">
      <c r="A43" s="6"/>
      <c r="B43" s="161" t="s">
        <v>91</v>
      </c>
      <c r="C43" s="158"/>
      <c r="D43" s="158"/>
      <c r="E43" s="73"/>
      <c r="F43" s="158"/>
      <c r="G43" s="204"/>
      <c r="H43" s="6"/>
    </row>
    <row r="44" spans="1:12" x14ac:dyDescent="0.15">
      <c r="A44" s="6"/>
      <c r="B44" s="159"/>
      <c r="C44" s="160"/>
      <c r="D44" s="160"/>
      <c r="E44" s="73"/>
      <c r="F44" s="160"/>
      <c r="G44" s="204"/>
      <c r="H44" s="6"/>
    </row>
    <row r="45" spans="1:12" ht="15" customHeight="1" x14ac:dyDescent="0.15">
      <c r="A45" s="6"/>
      <c r="B45" s="406" t="s">
        <v>93</v>
      </c>
      <c r="C45" s="407"/>
      <c r="D45" s="407"/>
      <c r="E45" s="407"/>
      <c r="F45" s="407"/>
      <c r="G45" s="205"/>
      <c r="H45" s="6"/>
    </row>
    <row r="46" spans="1:12" ht="16.5" customHeight="1" thickBot="1" x14ac:dyDescent="0.2">
      <c r="A46" s="6"/>
      <c r="B46" s="74"/>
      <c r="C46" s="6"/>
      <c r="D46" s="6"/>
      <c r="E46" s="73"/>
      <c r="F46" s="6"/>
      <c r="G46" s="206"/>
      <c r="H46" s="6"/>
    </row>
    <row r="47" spans="1:12" ht="12" customHeight="1" thickBot="1" x14ac:dyDescent="0.2">
      <c r="A47" s="7"/>
      <c r="B47" s="387" t="s">
        <v>94</v>
      </c>
      <c r="C47" s="388"/>
      <c r="D47" s="389"/>
      <c r="E47" s="387" t="s">
        <v>92</v>
      </c>
      <c r="F47" s="388"/>
      <c r="G47" s="389"/>
      <c r="H47" s="7"/>
    </row>
    <row r="48" spans="1:12" x14ac:dyDescent="0.15">
      <c r="A48" s="7"/>
      <c r="B48"/>
      <c r="C48" s="1"/>
      <c r="E48"/>
      <c r="G48" s="7"/>
      <c r="H48" s="7"/>
    </row>
    <row r="49" spans="1:8" x14ac:dyDescent="0.15">
      <c r="A49" s="7"/>
      <c r="B49"/>
      <c r="C49" s="1"/>
      <c r="E49"/>
      <c r="G49" s="7"/>
      <c r="H49" s="7"/>
    </row>
    <row r="50" spans="1:8" x14ac:dyDescent="0.15">
      <c r="B50"/>
      <c r="E50"/>
    </row>
    <row r="51" spans="1:8" x14ac:dyDescent="0.15">
      <c r="B51"/>
      <c r="E51"/>
    </row>
    <row r="52" spans="1:8" x14ac:dyDescent="0.15">
      <c r="B52"/>
      <c r="E52"/>
    </row>
    <row r="53" spans="1:8" x14ac:dyDescent="0.15">
      <c r="B53"/>
      <c r="E53"/>
    </row>
    <row r="54" spans="1:8" x14ac:dyDescent="0.15">
      <c r="B54"/>
      <c r="E54"/>
    </row>
    <row r="55" spans="1:8" x14ac:dyDescent="0.15">
      <c r="B55"/>
      <c r="E55"/>
    </row>
    <row r="56" spans="1:8" x14ac:dyDescent="0.15">
      <c r="B56"/>
      <c r="E56"/>
    </row>
    <row r="57" spans="1:8" x14ac:dyDescent="0.15">
      <c r="E57"/>
    </row>
    <row r="58" spans="1:8" x14ac:dyDescent="0.15">
      <c r="E58"/>
    </row>
  </sheetData>
  <sheetProtection selectLockedCells="1"/>
  <mergeCells count="20">
    <mergeCell ref="B9:F9"/>
    <mergeCell ref="B10:F10"/>
    <mergeCell ref="B41:E41"/>
    <mergeCell ref="B42:F42"/>
    <mergeCell ref="B5:G5"/>
    <mergeCell ref="B8:F8"/>
    <mergeCell ref="E47:G47"/>
    <mergeCell ref="B47:D47"/>
    <mergeCell ref="E12:F12"/>
    <mergeCell ref="B15:C15"/>
    <mergeCell ref="B18:C18"/>
    <mergeCell ref="E18:F18"/>
    <mergeCell ref="B17:C17"/>
    <mergeCell ref="E17:F17"/>
    <mergeCell ref="D12:D21"/>
    <mergeCell ref="E21:F21"/>
    <mergeCell ref="B45:F45"/>
    <mergeCell ref="B22:F22"/>
    <mergeCell ref="B24:G24"/>
    <mergeCell ref="B40:E40"/>
  </mergeCells>
  <conditionalFormatting sqref="C21">
    <cfRule type="cellIs" dxfId="2" priority="3" operator="equal">
      <formula>0</formula>
    </cfRule>
  </conditionalFormatting>
  <conditionalFormatting sqref="C19">
    <cfRule type="cellIs" dxfId="1" priority="2" operator="equal">
      <formula>0</formula>
    </cfRule>
  </conditionalFormatting>
  <conditionalFormatting sqref="C20">
    <cfRule type="cellIs" dxfId="0" priority="1" operator="equal">
      <formula>0</formula>
    </cfRule>
  </conditionalFormatting>
  <hyperlinks>
    <hyperlink ref="B45:F45" r:id="rId1" display="schnelle und einfache Auslegung unter www.lindqst.com" xr:uid="{00000000-0004-0000-0400-000000000000}"/>
    <hyperlink ref="B47:C47" r:id="rId2" display="Online Produktinformationen Premax" xr:uid="{00000000-0004-0000-0400-000001000000}"/>
    <hyperlink ref="E47:F47" r:id="rId3" display="Online Produktinformationen Premum" xr:uid="{00000000-0004-0000-0400-000002000000}"/>
  </hyperlinks>
  <pageMargins left="0.19685039370078741" right="0.19685039370078741" top="0.19685039370078741" bottom="0.19685039370078741" header="0.51181102362204722" footer="0.51181102362204722"/>
  <pageSetup paperSize="9" orientation="portrait" horizontalDpi="4294967293" r:id="rId4"/>
  <headerFooter alignWithMargins="0"/>
  <rowBreaks count="1" manualBreakCount="1">
    <brk id="53" max="16383" man="1"/>
  </rowBreaks>
  <drawing r:id="rId5"/>
  <legacyDrawing r:id="rId6"/>
  <mc:AlternateContent xmlns:mc="http://schemas.openxmlformats.org/markup-compatibility/2006">
    <mc:Choice Requires="x14">
      <controls>
        <mc:AlternateContent xmlns:mc="http://schemas.openxmlformats.org/markup-compatibility/2006">
          <mc:Choice Requires="x14">
            <control shapeId="2049" r:id="rId7" name="Drop Down 1">
              <controlPr defaultSize="0" autoLine="0" autoPict="0">
                <anchor moveWithCells="1">
                  <from>
                    <xdr:col>2</xdr:col>
                    <xdr:colOff>25400</xdr:colOff>
                    <xdr:row>11</xdr:row>
                    <xdr:rowOff>152400</xdr:rowOff>
                  </from>
                  <to>
                    <xdr:col>2</xdr:col>
                    <xdr:colOff>787400</xdr:colOff>
                    <xdr:row>13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34"/>
  <sheetViews>
    <sheetView workbookViewId="0">
      <selection activeCell="I26" sqref="I26"/>
    </sheetView>
  </sheetViews>
  <sheetFormatPr baseColWidth="10" defaultRowHeight="13" x14ac:dyDescent="0.15"/>
  <cols>
    <col min="1" max="1" width="4" customWidth="1"/>
    <col min="2" max="2" width="6.33203125" style="30" bestFit="1" customWidth="1"/>
    <col min="3" max="3" width="7" style="30" customWidth="1"/>
    <col min="4" max="4" width="11.5" style="30"/>
    <col min="5" max="5" width="10.1640625" style="30" customWidth="1"/>
    <col min="6" max="6" width="3" style="30" bestFit="1" customWidth="1"/>
    <col min="7" max="10" width="9.33203125" style="123" customWidth="1"/>
    <col min="11" max="11" width="5.33203125" style="30" bestFit="1" customWidth="1"/>
    <col min="12" max="13" width="16.83203125" customWidth="1"/>
    <col min="14" max="14" width="17.33203125" customWidth="1"/>
    <col min="15" max="35" width="5.5" style="30" customWidth="1"/>
    <col min="36" max="38" width="5.5" customWidth="1"/>
    <col min="39" max="43" width="5.1640625" customWidth="1"/>
    <col min="44" max="44" width="7.33203125" customWidth="1"/>
    <col min="45" max="46" width="7" customWidth="1"/>
    <col min="47" max="48" width="7.1640625" customWidth="1"/>
  </cols>
  <sheetData>
    <row r="1" spans="1:46" x14ac:dyDescent="0.15">
      <c r="B1" s="121" t="s">
        <v>11</v>
      </c>
      <c r="C1" s="121" t="s">
        <v>10</v>
      </c>
      <c r="D1" s="121" t="s">
        <v>9</v>
      </c>
      <c r="E1" s="121" t="s">
        <v>55</v>
      </c>
      <c r="F1" s="121"/>
      <c r="G1" s="122" t="s">
        <v>56</v>
      </c>
      <c r="H1" s="122" t="s">
        <v>57</v>
      </c>
      <c r="I1" s="122" t="s">
        <v>58</v>
      </c>
      <c r="J1" s="122" t="s">
        <v>59</v>
      </c>
      <c r="K1" s="121" t="s">
        <v>23</v>
      </c>
      <c r="L1" s="24"/>
      <c r="M1" s="24"/>
      <c r="O1" s="28">
        <v>100</v>
      </c>
      <c r="P1" s="29" t="s">
        <v>37</v>
      </c>
      <c r="Q1" s="72">
        <v>100</v>
      </c>
      <c r="R1" s="72" t="s">
        <v>36</v>
      </c>
      <c r="S1" s="30">
        <v>125</v>
      </c>
      <c r="T1" s="30" t="s">
        <v>37</v>
      </c>
      <c r="U1" s="30">
        <v>125</v>
      </c>
      <c r="V1" s="30" t="s">
        <v>36</v>
      </c>
      <c r="W1" s="28">
        <v>160</v>
      </c>
      <c r="X1" s="29" t="s">
        <v>37</v>
      </c>
      <c r="Y1" s="72">
        <v>160</v>
      </c>
      <c r="Z1" s="72" t="s">
        <v>36</v>
      </c>
      <c r="AA1" s="30">
        <v>200</v>
      </c>
      <c r="AB1" s="30" t="s">
        <v>37</v>
      </c>
      <c r="AC1" s="30">
        <v>200</v>
      </c>
      <c r="AD1" s="30" t="s">
        <v>36</v>
      </c>
      <c r="AE1" s="28">
        <v>250</v>
      </c>
      <c r="AF1" s="29" t="s">
        <v>37</v>
      </c>
      <c r="AG1" s="72">
        <v>250</v>
      </c>
      <c r="AH1" s="72" t="s">
        <v>36</v>
      </c>
      <c r="AI1" s="30">
        <v>315</v>
      </c>
      <c r="AJ1" t="s">
        <v>37</v>
      </c>
      <c r="AK1">
        <v>315</v>
      </c>
      <c r="AL1" t="s">
        <v>36</v>
      </c>
      <c r="AM1">
        <v>400</v>
      </c>
      <c r="AN1" t="s">
        <v>37</v>
      </c>
      <c r="AO1">
        <v>400</v>
      </c>
      <c r="AP1" t="s">
        <v>36</v>
      </c>
      <c r="AQ1">
        <v>500</v>
      </c>
      <c r="AR1" t="s">
        <v>37</v>
      </c>
      <c r="AS1">
        <v>500</v>
      </c>
      <c r="AT1" t="s">
        <v>36</v>
      </c>
    </row>
    <row r="2" spans="1:46" ht="15" customHeight="1" x14ac:dyDescent="0.15">
      <c r="A2">
        <v>1</v>
      </c>
      <c r="B2" s="30">
        <v>100</v>
      </c>
      <c r="C2" s="121" t="s">
        <v>28</v>
      </c>
      <c r="D2" s="30">
        <v>136.1</v>
      </c>
      <c r="E2" s="30">
        <v>1.9E-2</v>
      </c>
      <c r="F2" s="30">
        <f>MATCH('Lamellenhaube VHL'!$C$14,$N$2:$N$34,IF($N$2&gt;$N$3,-1,1))</f>
        <v>24</v>
      </c>
      <c r="G2" s="123" t="e">
        <f ca="1">TREND(OFFSET(O1,$F$2,0,2,1),OFFSET($N$1,$F$2,0,2,1),'Lamellenhaube VHL'!$C$14)</f>
        <v>#VALUE!</v>
      </c>
      <c r="H2" s="123" t="e">
        <f ca="1">TREND(OFFSET(P1,$F$2,0,2,1),OFFSET($N$1,$F$2,0,2,1),'Lamellenhaube VHL'!$C$14)</f>
        <v>#VALUE!</v>
      </c>
      <c r="I2" s="123" t="e">
        <f ca="1">TREND(OFFSET(Q1,$F$2,0,2,1),OFFSET($N$1,$F$2,0,2,1),'Lamellenhaube VHL'!$C$14)</f>
        <v>#VALUE!</v>
      </c>
      <c r="J2" s="123" t="e">
        <f ca="1">TREND(OFFSET(R1,$F$2,0,2,1),OFFSET($N$1,$F$2,0,2,1),'Lamellenhaube VHL'!$C$14)</f>
        <v>#VALUE!</v>
      </c>
      <c r="K2" s="30">
        <v>110</v>
      </c>
      <c r="L2" s="52" t="s">
        <v>65</v>
      </c>
      <c r="M2" s="52"/>
      <c r="N2">
        <v>100</v>
      </c>
      <c r="O2" s="31">
        <v>25</v>
      </c>
      <c r="P2" s="32">
        <v>18</v>
      </c>
      <c r="Q2" s="72">
        <v>30</v>
      </c>
      <c r="R2" s="72">
        <v>16</v>
      </c>
      <c r="S2" s="30">
        <v>20</v>
      </c>
      <c r="T2" s="30">
        <v>7</v>
      </c>
      <c r="U2" s="30">
        <v>26</v>
      </c>
      <c r="V2" s="30">
        <v>7</v>
      </c>
      <c r="W2" s="31"/>
      <c r="X2" s="32"/>
      <c r="Y2" s="72"/>
      <c r="Z2" s="72"/>
      <c r="AE2" s="31"/>
      <c r="AF2" s="32"/>
      <c r="AG2" s="72"/>
      <c r="AH2" s="72"/>
    </row>
    <row r="3" spans="1:46" ht="15" customHeight="1" x14ac:dyDescent="0.15">
      <c r="A3">
        <v>2</v>
      </c>
      <c r="B3" s="30">
        <v>125</v>
      </c>
      <c r="C3" s="121" t="s">
        <v>28</v>
      </c>
      <c r="D3" s="30">
        <v>178.8</v>
      </c>
      <c r="E3" s="30">
        <v>3.3000000000000002E-2</v>
      </c>
      <c r="F3" s="30">
        <f>MATCH('Lamellenhaube VHL'!$C$14,$N$2:$N$34,IF($N$2&gt;$N$3,-1,1))</f>
        <v>24</v>
      </c>
      <c r="G3" s="123" t="e">
        <f ca="1">TREND(OFFSET(S1,$F$2,0,2,1),OFFSET($N$1,$F$2,0,2,1),'Lamellenhaube VHL'!$C$14)</f>
        <v>#VALUE!</v>
      </c>
      <c r="H3" s="123" t="e">
        <f ca="1">TREND(OFFSET(T1,$F$2,0,2,1),OFFSET($N$1,$F$2,0,2,1),'Lamellenhaube VHL'!$C$14)</f>
        <v>#VALUE!</v>
      </c>
      <c r="I3" s="123" t="e">
        <f ca="1">TREND(OFFSET(U1,$F$2,0,2,1),OFFSET($N$1,$F$2,0,2,1),'Lamellenhaube VHL'!$C$14)</f>
        <v>#VALUE!</v>
      </c>
      <c r="J3" s="123" t="e">
        <f ca="1">TREND(OFFSET(V1,$F$2,0,2,1),OFFSET($N$1,$F$2,0,2,1),'Lamellenhaube VHL'!$C$14)</f>
        <v>#VALUE!</v>
      </c>
      <c r="K3" s="30">
        <v>145</v>
      </c>
      <c r="L3" s="52" t="s">
        <v>66</v>
      </c>
      <c r="M3" s="52"/>
      <c r="N3">
        <v>200</v>
      </c>
      <c r="O3" s="31">
        <v>45</v>
      </c>
      <c r="P3" s="32">
        <v>70</v>
      </c>
      <c r="Q3" s="72">
        <v>53</v>
      </c>
      <c r="R3" s="72">
        <v>60</v>
      </c>
      <c r="S3" s="30">
        <v>30</v>
      </c>
      <c r="T3" s="30">
        <v>29</v>
      </c>
      <c r="U3" s="30">
        <v>43</v>
      </c>
      <c r="V3" s="30">
        <v>28</v>
      </c>
      <c r="W3" s="31">
        <v>28</v>
      </c>
      <c r="X3" s="32">
        <v>14</v>
      </c>
      <c r="Y3" s="72">
        <v>25</v>
      </c>
      <c r="Z3" s="72">
        <v>7</v>
      </c>
      <c r="AA3" s="30">
        <v>25</v>
      </c>
      <c r="AB3" s="30">
        <v>6</v>
      </c>
      <c r="AE3" s="31"/>
      <c r="AF3" s="32"/>
      <c r="AG3" s="72"/>
      <c r="AH3" s="72"/>
    </row>
    <row r="4" spans="1:46" ht="15" customHeight="1" x14ac:dyDescent="0.15">
      <c r="A4">
        <v>3</v>
      </c>
      <c r="B4" s="30">
        <v>160</v>
      </c>
      <c r="C4" s="121" t="s">
        <v>28</v>
      </c>
      <c r="D4" s="30">
        <v>224.15</v>
      </c>
      <c r="E4" s="30">
        <v>5.5E-2</v>
      </c>
      <c r="F4" s="30">
        <f>MATCH('Lamellenhaube VHL'!$C$14,$N$2:$N$34,IF($N$2&gt;$N$3,-1,1))</f>
        <v>24</v>
      </c>
      <c r="G4" s="123" t="e">
        <f ca="1">TREND(OFFSET(W1,$F$2,0,2,1),OFFSET($N$1,$F$2,0,2,1),'Lamellenhaube VHL'!$C$14)</f>
        <v>#VALUE!</v>
      </c>
      <c r="H4" s="123" t="e">
        <f ca="1">TREND(OFFSET(X1,$F$2,0,2,1),OFFSET($N$1,$F$2,0,2,1),'Lamellenhaube VHL'!$C$14)</f>
        <v>#VALUE!</v>
      </c>
      <c r="I4" s="123" t="e">
        <f ca="1">TREND(OFFSET(Y1,$F$2,0,2,1),OFFSET($N$1,$F$2,0,2,1),'Lamellenhaube VHL'!$C$14)</f>
        <v>#VALUE!</v>
      </c>
      <c r="J4" s="123" t="e">
        <f ca="1">TREND(OFFSET(Z1,$F$2,0,2,1),OFFSET($N$1,$F$2,0,2,1),'Lamellenhaube VHL'!$C$14)</f>
        <v>#VALUE!</v>
      </c>
      <c r="K4" s="30">
        <v>180</v>
      </c>
      <c r="L4" s="52" t="s">
        <v>67</v>
      </c>
      <c r="M4" s="52"/>
      <c r="N4">
        <v>300</v>
      </c>
      <c r="O4" s="31"/>
      <c r="P4" s="32"/>
      <c r="Q4" s="72">
        <v>70</v>
      </c>
      <c r="R4" s="72">
        <v>130</v>
      </c>
      <c r="S4" s="30">
        <v>40</v>
      </c>
      <c r="T4" s="30">
        <v>65</v>
      </c>
      <c r="U4" s="30">
        <v>60</v>
      </c>
      <c r="V4" s="30">
        <v>60</v>
      </c>
      <c r="W4" s="31">
        <v>38</v>
      </c>
      <c r="X4" s="32">
        <v>29</v>
      </c>
      <c r="Y4" s="72">
        <v>35</v>
      </c>
      <c r="Z4" s="72">
        <v>16</v>
      </c>
      <c r="AA4" s="30">
        <v>33</v>
      </c>
      <c r="AB4" s="30">
        <v>13</v>
      </c>
      <c r="AC4" s="30">
        <v>6</v>
      </c>
      <c r="AD4" s="30">
        <v>28</v>
      </c>
      <c r="AE4" s="31">
        <v>24</v>
      </c>
      <c r="AF4" s="32">
        <v>5</v>
      </c>
      <c r="AG4" s="72"/>
      <c r="AH4" s="72"/>
    </row>
    <row r="5" spans="1:46" ht="15" customHeight="1" x14ac:dyDescent="0.15">
      <c r="A5">
        <v>4</v>
      </c>
      <c r="B5" s="30">
        <v>200</v>
      </c>
      <c r="C5" s="121" t="s">
        <v>28</v>
      </c>
      <c r="D5" s="30">
        <v>316.75</v>
      </c>
      <c r="E5" s="30">
        <v>0.1</v>
      </c>
      <c r="F5" s="30">
        <f>MATCH('Lamellenhaube VHL'!$C$14,$N$2:$N$34,IF($N$2&gt;$N$3,-1,1))</f>
        <v>24</v>
      </c>
      <c r="G5" s="123" t="e">
        <f ca="1">TREND(OFFSET(AA1,$F$2,0,2,1),OFFSET($N$1,$F$2,0,2,1),'Lamellenhaube VHL'!$C$14)</f>
        <v>#VALUE!</v>
      </c>
      <c r="H5" s="123" t="e">
        <f ca="1">TREND(OFFSET(AB1,$F$2,0,2,1),OFFSET($N$1,$F$2,0,2,1),'Lamellenhaube VHL'!$C$14)</f>
        <v>#VALUE!</v>
      </c>
      <c r="I5" s="123" t="e">
        <f ca="1">TREND(OFFSET(AC1,$F$2,0,2,1),OFFSET($N$1,$F$2,0,2,1),'Lamellenhaube VHL'!$C$14)</f>
        <v>#VALUE!</v>
      </c>
      <c r="J5" s="123" t="e">
        <f ca="1">TREND(OFFSET(AD1,$F$2,0,2,1),OFFSET($N$1,$F$2,0,2,1),'Lamellenhaube VHL'!$C$14)</f>
        <v>#VALUE!</v>
      </c>
      <c r="K5" s="30">
        <v>250</v>
      </c>
      <c r="L5" s="52" t="s">
        <v>68</v>
      </c>
      <c r="M5" s="52"/>
      <c r="N5">
        <v>400</v>
      </c>
      <c r="O5" s="31"/>
      <c r="P5" s="32"/>
      <c r="Q5" s="72"/>
      <c r="R5" s="72"/>
      <c r="U5" s="30">
        <v>73</v>
      </c>
      <c r="V5" s="30">
        <v>110</v>
      </c>
      <c r="W5" s="31">
        <v>48</v>
      </c>
      <c r="X5" s="32">
        <v>50</v>
      </c>
      <c r="Y5" s="72">
        <v>43</v>
      </c>
      <c r="Z5" s="72">
        <v>28</v>
      </c>
      <c r="AA5" s="30">
        <v>42</v>
      </c>
      <c r="AB5" s="30">
        <v>25</v>
      </c>
      <c r="AC5" s="30">
        <v>10</v>
      </c>
      <c r="AD5" s="30">
        <v>35</v>
      </c>
      <c r="AE5" s="31">
        <v>30</v>
      </c>
      <c r="AF5" s="32">
        <v>10</v>
      </c>
      <c r="AG5" s="72"/>
      <c r="AH5" s="72"/>
    </row>
    <row r="6" spans="1:46" ht="15" customHeight="1" x14ac:dyDescent="0.15">
      <c r="A6">
        <v>5</v>
      </c>
      <c r="B6" s="30">
        <v>250</v>
      </c>
      <c r="C6" s="121" t="s">
        <v>28</v>
      </c>
      <c r="D6" s="30">
        <v>321.5</v>
      </c>
      <c r="E6" s="30">
        <v>0.125</v>
      </c>
      <c r="F6" s="30">
        <f>MATCH('Lamellenhaube VHL'!$C$14,$N$2:$N$34,IF($N$2&gt;$N$3,-1,1))</f>
        <v>24</v>
      </c>
      <c r="G6" s="123" t="e">
        <f ca="1">TREND(OFFSET(AE1,$F$2,0,2,1),OFFSET($N$1,$F$2,0,2,1),'Lamellenhaube VHL'!$C$14)</f>
        <v>#VALUE!</v>
      </c>
      <c r="H6" s="123" t="e">
        <f ca="1">TREND(OFFSET(AF1,$F$2,0,2,1),OFFSET($N$1,$F$2,0,2,1),'Lamellenhaube VHL'!$C$14)</f>
        <v>#VALUE!</v>
      </c>
      <c r="I6" s="123" t="e">
        <f ca="1">TREND(OFFSET(AG1,$F$2,0,2,1),OFFSET($N$1,$F$2,0,2,1),'Lamellenhaube VHL'!$C$14)</f>
        <v>#VALUE!</v>
      </c>
      <c r="J6" s="123" t="e">
        <f ca="1">TREND(OFFSET(AH1,$F$2,0,2,1),OFFSET($N$1,$F$2,0,2,1),'Lamellenhaube VHL'!$C$14)</f>
        <v>#VALUE!</v>
      </c>
      <c r="K6" s="30">
        <v>250</v>
      </c>
      <c r="L6" s="52" t="s">
        <v>69</v>
      </c>
      <c r="M6" s="52"/>
      <c r="N6">
        <v>500</v>
      </c>
      <c r="O6" s="31"/>
      <c r="P6" s="32"/>
      <c r="Q6" s="72"/>
      <c r="R6" s="72"/>
      <c r="W6" s="31">
        <v>55</v>
      </c>
      <c r="X6" s="32">
        <v>80</v>
      </c>
      <c r="Y6" s="72">
        <v>50</v>
      </c>
      <c r="Z6" s="72">
        <v>42</v>
      </c>
      <c r="AA6" s="30">
        <v>50</v>
      </c>
      <c r="AB6" s="30">
        <v>35</v>
      </c>
      <c r="AC6" s="30">
        <v>16</v>
      </c>
      <c r="AD6" s="30">
        <v>41</v>
      </c>
      <c r="AE6" s="31">
        <v>35</v>
      </c>
      <c r="AF6" s="32">
        <v>15</v>
      </c>
      <c r="AG6" s="72"/>
      <c r="AH6" s="72"/>
    </row>
    <row r="7" spans="1:46" ht="15" customHeight="1" x14ac:dyDescent="0.15">
      <c r="A7">
        <v>6</v>
      </c>
      <c r="B7" s="30">
        <v>315</v>
      </c>
      <c r="C7" s="121" t="s">
        <v>28</v>
      </c>
      <c r="D7" s="30">
        <v>490.85</v>
      </c>
      <c r="E7" s="30">
        <v>0.182</v>
      </c>
      <c r="F7" s="30">
        <f>MATCH('Lamellenhaube VHL'!$C$14,$N$2:$N$34,IF($N$2&gt;$N$3,-1,1))</f>
        <v>24</v>
      </c>
      <c r="G7" s="123" t="e">
        <f ca="1">TREND(OFFSET(AI1,$F$2,0,2,1),OFFSET($N$1,$F$2,0,2,1),'Lamellenhaube VHL'!$C$14)</f>
        <v>#VALUE!</v>
      </c>
      <c r="H7" s="123" t="e">
        <f ca="1">TREND(OFFSET(AJ1,$F$2,0,2,1),OFFSET($N$1,$F$2,0,2,1),'Lamellenhaube VHL'!$C$14)</f>
        <v>#VALUE!</v>
      </c>
      <c r="I7" s="123" t="e">
        <f ca="1">TREND(OFFSET(AK1,$F$2,0,2,1),OFFSET($N$1,$F$2,0,2,1),'Lamellenhaube VHL'!$C$14)</f>
        <v>#VALUE!</v>
      </c>
      <c r="J7" s="123" t="e">
        <f ca="1">TREND(OFFSET(AL1,$F$2,0,2,1),OFFSET($N$1,$F$2,0,2,1),'Lamellenhaube VHL'!$C$14)</f>
        <v>#VALUE!</v>
      </c>
      <c r="K7" s="30">
        <v>290</v>
      </c>
      <c r="L7" s="52" t="s">
        <v>70</v>
      </c>
      <c r="M7" s="52"/>
      <c r="N7">
        <v>600</v>
      </c>
      <c r="O7" s="31"/>
      <c r="P7" s="32"/>
      <c r="Q7" s="72"/>
      <c r="R7" s="72"/>
      <c r="W7" s="31"/>
      <c r="X7" s="32"/>
      <c r="Y7" s="72">
        <v>60</v>
      </c>
      <c r="Z7" s="72">
        <v>65</v>
      </c>
      <c r="AA7" s="30">
        <v>58</v>
      </c>
      <c r="AB7" s="30">
        <v>50</v>
      </c>
      <c r="AC7" s="30">
        <v>23</v>
      </c>
      <c r="AD7" s="30">
        <v>47</v>
      </c>
      <c r="AE7" s="31">
        <v>41</v>
      </c>
      <c r="AF7" s="32">
        <v>22</v>
      </c>
      <c r="AG7" s="72">
        <v>30</v>
      </c>
      <c r="AH7" s="72">
        <v>8</v>
      </c>
      <c r="AI7" s="30">
        <v>28</v>
      </c>
      <c r="AJ7" s="35">
        <v>6</v>
      </c>
      <c r="AK7" s="35"/>
      <c r="AL7" s="35"/>
      <c r="AM7" s="35"/>
      <c r="AN7" s="35"/>
      <c r="AO7" s="35"/>
      <c r="AP7" s="35"/>
      <c r="AQ7" s="35"/>
    </row>
    <row r="8" spans="1:46" ht="12" customHeight="1" x14ac:dyDescent="0.15">
      <c r="A8">
        <v>7</v>
      </c>
      <c r="B8" s="30">
        <v>400</v>
      </c>
      <c r="C8" s="121" t="s">
        <v>28</v>
      </c>
      <c r="D8" s="30">
        <v>708.95</v>
      </c>
      <c r="E8" s="30">
        <v>0.30599999999999999</v>
      </c>
      <c r="F8" s="30">
        <f>MATCH('Lamellenhaube VHL'!$C$14,$N$2:$N$34,IF($N$2&gt;$N$3,-1,1))</f>
        <v>24</v>
      </c>
      <c r="G8" s="123" t="e">
        <f ca="1">TREND(OFFSET(AM1,$F$2,0,2,1),OFFSET($N$1,$F$2,0,2,1),'Lamellenhaube VHL'!$C$14)</f>
        <v>#VALUE!</v>
      </c>
      <c r="H8" s="123" t="e">
        <f ca="1">TREND(OFFSET(AN1,$F$2,0,2,1),OFFSET($N$1,$F$2,0,2,1),'Lamellenhaube VHL'!$C$14)</f>
        <v>#VALUE!</v>
      </c>
      <c r="I8" s="123" t="e">
        <f ca="1">TREND(OFFSET(AO1,$F$2,0,2,1),OFFSET($N$1,$F$2,0,2,1),'Lamellenhaube VHL'!$C$14)</f>
        <v>#VALUE!</v>
      </c>
      <c r="J8" s="123" t="e">
        <f ca="1">TREND(OFFSET(AP1,$F$2,0,2,1),OFFSET($N$1,$F$2,0,2,1),'Lamellenhaube VHL'!$C$14)</f>
        <v>#VALUE!</v>
      </c>
      <c r="K8" s="30">
        <v>370</v>
      </c>
      <c r="L8" s="52" t="s">
        <v>72</v>
      </c>
      <c r="M8" s="52"/>
      <c r="N8">
        <v>700</v>
      </c>
      <c r="O8" s="31"/>
      <c r="P8" s="32"/>
      <c r="Q8" s="72"/>
      <c r="R8" s="72"/>
      <c r="W8" s="31"/>
      <c r="X8" s="32"/>
      <c r="Y8" s="72">
        <v>65</v>
      </c>
      <c r="Z8" s="72">
        <v>80</v>
      </c>
      <c r="AA8" s="30">
        <v>65</v>
      </c>
      <c r="AB8" s="30">
        <v>80</v>
      </c>
      <c r="AC8" s="30">
        <v>31</v>
      </c>
      <c r="AD8" s="30">
        <v>52</v>
      </c>
      <c r="AE8" s="31">
        <v>45</v>
      </c>
      <c r="AF8" s="32">
        <v>30</v>
      </c>
      <c r="AG8" s="72">
        <v>34</v>
      </c>
      <c r="AH8" s="72">
        <v>11</v>
      </c>
      <c r="AI8" s="30">
        <v>32</v>
      </c>
      <c r="AJ8" s="35">
        <v>8</v>
      </c>
      <c r="AK8" s="35"/>
      <c r="AL8" s="35"/>
      <c r="AM8" s="35"/>
      <c r="AN8" s="35"/>
      <c r="AO8" s="35"/>
      <c r="AP8" s="35"/>
      <c r="AQ8" s="35"/>
    </row>
    <row r="9" spans="1:46" ht="15" customHeight="1" x14ac:dyDescent="0.15">
      <c r="A9">
        <v>8</v>
      </c>
      <c r="B9" s="30">
        <v>500</v>
      </c>
      <c r="C9" s="121" t="s">
        <v>28</v>
      </c>
      <c r="D9" s="30">
        <v>966.45</v>
      </c>
      <c r="E9" s="30">
        <v>0.441</v>
      </c>
      <c r="F9" s="30">
        <f>MATCH('Lamellenhaube VHL'!$C$14,$N$2:$N$34,IF($N$2&gt;$N$3,-1,1))</f>
        <v>24</v>
      </c>
      <c r="G9" s="123" t="e">
        <f ca="1">TREND(OFFSET(AQ1,$F$2,0,2,1),OFFSET($N$1,$F$2,0,2,1),'Lamellenhaube VHL'!$C$14)</f>
        <v>#VALUE!</v>
      </c>
      <c r="H9" s="123" t="e">
        <f ca="1">TREND(OFFSET(AR1,$F$2,0,2,1),OFFSET($N$1,$F$2,0,2,1),'Lamellenhaube VHL'!$C$14)</f>
        <v>#VALUE!</v>
      </c>
      <c r="I9" s="123" t="e">
        <f ca="1">TREND(OFFSET(AS1,$F$2,0,2,1),OFFSET($N$1,$F$2,0,2,1),'Lamellenhaube VHL'!$C$14)</f>
        <v>#VALUE!</v>
      </c>
      <c r="J9" s="123" t="e">
        <f ca="1">TREND(OFFSET(AT1,$F$2,0,2,1),OFFSET($N$1,$F$2,0,2,1),'Lamellenhaube VHL'!$C$14)</f>
        <v>#VALUE!</v>
      </c>
      <c r="K9" s="30">
        <v>410</v>
      </c>
      <c r="L9" s="52" t="s">
        <v>71</v>
      </c>
      <c r="M9" s="52"/>
      <c r="N9">
        <v>800</v>
      </c>
      <c r="O9" s="31"/>
      <c r="P9" s="32"/>
      <c r="Q9" s="72"/>
      <c r="R9" s="72"/>
      <c r="W9" s="31"/>
      <c r="X9" s="32"/>
      <c r="Y9" s="72">
        <v>72</v>
      </c>
      <c r="Z9" s="72">
        <v>110</v>
      </c>
      <c r="AA9" s="30">
        <v>70</v>
      </c>
      <c r="AB9" s="30">
        <v>90</v>
      </c>
      <c r="AC9" s="30">
        <v>40</v>
      </c>
      <c r="AD9" s="30">
        <v>59</v>
      </c>
      <c r="AE9" s="31">
        <v>50</v>
      </c>
      <c r="AF9" s="32">
        <v>40</v>
      </c>
      <c r="AG9" s="72">
        <v>37</v>
      </c>
      <c r="AH9" s="72">
        <v>14</v>
      </c>
      <c r="AI9" s="30">
        <v>35</v>
      </c>
      <c r="AJ9" s="35">
        <v>10</v>
      </c>
      <c r="AK9" s="35">
        <v>26</v>
      </c>
      <c r="AL9" s="35">
        <v>6</v>
      </c>
      <c r="AM9" s="35">
        <v>28</v>
      </c>
      <c r="AN9" s="35">
        <v>6</v>
      </c>
      <c r="AO9" s="35"/>
      <c r="AP9" s="35"/>
      <c r="AQ9" s="35"/>
    </row>
    <row r="10" spans="1:46" ht="15" customHeight="1" x14ac:dyDescent="0.15">
      <c r="A10">
        <v>9</v>
      </c>
      <c r="B10" s="30">
        <v>560</v>
      </c>
      <c r="C10" s="121" t="s">
        <v>28</v>
      </c>
      <c r="D10" s="121" t="s">
        <v>116</v>
      </c>
      <c r="E10" s="30">
        <v>0.51</v>
      </c>
      <c r="G10" s="123">
        <v>0</v>
      </c>
      <c r="H10" s="123">
        <v>0</v>
      </c>
      <c r="I10" s="123">
        <v>0</v>
      </c>
      <c r="J10" s="123">
        <v>0</v>
      </c>
      <c r="K10" s="30">
        <v>382</v>
      </c>
      <c r="L10" s="52" t="s">
        <v>108</v>
      </c>
      <c r="M10" s="52">
        <v>4400</v>
      </c>
      <c r="N10">
        <v>900</v>
      </c>
      <c r="O10" s="31"/>
      <c r="P10" s="32"/>
      <c r="Q10" s="72"/>
      <c r="R10" s="72"/>
      <c r="W10" s="31"/>
      <c r="X10" s="32"/>
      <c r="Y10" s="72"/>
      <c r="Z10" s="72"/>
      <c r="AC10" s="30">
        <v>50</v>
      </c>
      <c r="AD10" s="30">
        <v>65</v>
      </c>
      <c r="AE10" s="31">
        <v>56</v>
      </c>
      <c r="AF10" s="32">
        <v>50</v>
      </c>
      <c r="AG10" s="72">
        <v>41</v>
      </c>
      <c r="AH10" s="72">
        <v>18</v>
      </c>
      <c r="AI10" s="30">
        <v>39</v>
      </c>
      <c r="AJ10" s="35">
        <v>13</v>
      </c>
      <c r="AK10" s="35">
        <v>28</v>
      </c>
      <c r="AL10" s="35">
        <v>8</v>
      </c>
      <c r="AM10" s="35">
        <v>29</v>
      </c>
      <c r="AN10" s="35">
        <v>8</v>
      </c>
      <c r="AO10" s="35"/>
      <c r="AP10" s="35"/>
      <c r="AQ10" s="35"/>
    </row>
    <row r="11" spans="1:46" ht="15" customHeight="1" x14ac:dyDescent="0.15">
      <c r="A11">
        <v>10</v>
      </c>
      <c r="B11" s="30">
        <v>630</v>
      </c>
      <c r="C11" s="121" t="s">
        <v>28</v>
      </c>
      <c r="D11" s="30">
        <v>2276</v>
      </c>
      <c r="E11" s="30">
        <v>0.77</v>
      </c>
      <c r="G11" s="123">
        <v>0</v>
      </c>
      <c r="H11" s="123">
        <v>0</v>
      </c>
      <c r="I11" s="123">
        <v>0</v>
      </c>
      <c r="J11" s="123">
        <v>0</v>
      </c>
      <c r="K11" s="30">
        <v>444</v>
      </c>
      <c r="L11" s="52" t="s">
        <v>109</v>
      </c>
      <c r="M11" s="52">
        <v>5600</v>
      </c>
      <c r="N11">
        <v>1000</v>
      </c>
      <c r="O11" s="31"/>
      <c r="P11" s="32"/>
      <c r="Q11" s="72"/>
      <c r="R11" s="72"/>
      <c r="W11" s="31"/>
      <c r="X11" s="32"/>
      <c r="Y11" s="72"/>
      <c r="Z11" s="72"/>
      <c r="AC11" s="30">
        <v>70</v>
      </c>
      <c r="AD11" s="30">
        <v>70</v>
      </c>
      <c r="AE11" s="31">
        <v>63</v>
      </c>
      <c r="AF11" s="32">
        <v>70</v>
      </c>
      <c r="AG11" s="72">
        <v>45</v>
      </c>
      <c r="AH11" s="72">
        <v>22</v>
      </c>
      <c r="AI11" s="30">
        <v>42</v>
      </c>
      <c r="AJ11" s="35">
        <v>16</v>
      </c>
      <c r="AK11" s="35">
        <v>30</v>
      </c>
      <c r="AL11" s="35">
        <v>9</v>
      </c>
      <c r="AM11" s="35">
        <v>30</v>
      </c>
      <c r="AN11" s="35">
        <v>10</v>
      </c>
      <c r="AO11" s="35">
        <v>26</v>
      </c>
      <c r="AP11" s="35">
        <v>2</v>
      </c>
      <c r="AQ11" s="35">
        <v>22</v>
      </c>
      <c r="AR11">
        <v>7</v>
      </c>
    </row>
    <row r="12" spans="1:46" ht="15" customHeight="1" x14ac:dyDescent="0.15">
      <c r="A12">
        <v>11</v>
      </c>
      <c r="B12" s="30">
        <v>710</v>
      </c>
      <c r="C12" s="121" t="s">
        <v>28</v>
      </c>
      <c r="D12" s="30">
        <v>3222</v>
      </c>
      <c r="E12" s="30">
        <v>1</v>
      </c>
      <c r="G12" s="123">
        <v>0</v>
      </c>
      <c r="H12" s="123">
        <v>0</v>
      </c>
      <c r="I12" s="123">
        <v>0</v>
      </c>
      <c r="J12" s="123">
        <v>0</v>
      </c>
      <c r="K12" s="30">
        <v>506</v>
      </c>
      <c r="L12" s="52" t="s">
        <v>110</v>
      </c>
      <c r="M12" s="52">
        <v>7100</v>
      </c>
      <c r="N12">
        <v>1500</v>
      </c>
      <c r="O12" s="31"/>
      <c r="P12" s="32"/>
      <c r="Q12" s="72"/>
      <c r="R12" s="72"/>
      <c r="W12" s="31"/>
      <c r="X12" s="32"/>
      <c r="Y12" s="72"/>
      <c r="Z12" s="72"/>
      <c r="AE12" s="31"/>
      <c r="AF12" s="32"/>
      <c r="AG12" s="72">
        <v>61</v>
      </c>
      <c r="AH12" s="72">
        <v>50</v>
      </c>
      <c r="AI12" s="30">
        <v>60</v>
      </c>
      <c r="AJ12" s="35">
        <v>35</v>
      </c>
      <c r="AK12" s="35">
        <v>41</v>
      </c>
      <c r="AL12" s="35">
        <v>21</v>
      </c>
      <c r="AM12" s="35">
        <v>40</v>
      </c>
      <c r="AN12" s="35">
        <v>22</v>
      </c>
      <c r="AO12" s="35">
        <v>37</v>
      </c>
      <c r="AP12" s="35">
        <v>8</v>
      </c>
      <c r="AQ12" s="35">
        <v>29</v>
      </c>
      <c r="AR12">
        <v>15</v>
      </c>
      <c r="AS12">
        <v>30</v>
      </c>
      <c r="AT12">
        <v>1</v>
      </c>
    </row>
    <row r="13" spans="1:46" ht="15" customHeight="1" x14ac:dyDescent="0.15">
      <c r="A13">
        <v>12</v>
      </c>
      <c r="B13" s="30">
        <v>800</v>
      </c>
      <c r="C13" s="121" t="s">
        <v>28</v>
      </c>
      <c r="D13" s="30">
        <v>3960</v>
      </c>
      <c r="E13" s="30">
        <v>1.21</v>
      </c>
      <c r="G13" s="123">
        <v>0</v>
      </c>
      <c r="H13" s="123">
        <v>0</v>
      </c>
      <c r="I13" s="123">
        <v>0</v>
      </c>
      <c r="J13" s="123">
        <v>0</v>
      </c>
      <c r="K13" s="30">
        <v>537</v>
      </c>
      <c r="L13" s="52" t="s">
        <v>111</v>
      </c>
      <c r="M13" s="52">
        <v>9100</v>
      </c>
      <c r="N13">
        <v>2000</v>
      </c>
      <c r="O13" s="31"/>
      <c r="P13" s="32"/>
      <c r="Q13" s="72"/>
      <c r="R13" s="72"/>
      <c r="W13" s="31"/>
      <c r="X13" s="32"/>
      <c r="Y13" s="72"/>
      <c r="Z13" s="72"/>
      <c r="AE13" s="31"/>
      <c r="AF13" s="32"/>
      <c r="AG13" s="72">
        <v>75</v>
      </c>
      <c r="AH13" s="72">
        <v>95</v>
      </c>
      <c r="AI13" s="30">
        <v>70</v>
      </c>
      <c r="AJ13" s="35">
        <v>70</v>
      </c>
      <c r="AK13" s="35">
        <v>55</v>
      </c>
      <c r="AL13" s="35">
        <v>39</v>
      </c>
      <c r="AM13" s="35">
        <v>50</v>
      </c>
      <c r="AN13" s="35">
        <v>40</v>
      </c>
      <c r="AO13" s="35">
        <v>46</v>
      </c>
      <c r="AP13" s="35">
        <v>15</v>
      </c>
      <c r="AQ13" s="35">
        <v>37</v>
      </c>
      <c r="AR13">
        <v>28</v>
      </c>
      <c r="AS13">
        <v>37</v>
      </c>
      <c r="AT13">
        <v>6</v>
      </c>
    </row>
    <row r="14" spans="1:46" ht="16.5" customHeight="1" x14ac:dyDescent="0.15">
      <c r="A14">
        <v>13</v>
      </c>
      <c r="B14" s="30">
        <v>900</v>
      </c>
      <c r="C14" s="121" t="s">
        <v>28</v>
      </c>
      <c r="D14" s="30">
        <v>4834</v>
      </c>
      <c r="E14" s="30">
        <v>1.61</v>
      </c>
      <c r="G14" s="123">
        <v>0</v>
      </c>
      <c r="H14" s="123">
        <v>0</v>
      </c>
      <c r="I14" s="123">
        <v>0</v>
      </c>
      <c r="J14" s="123">
        <v>0</v>
      </c>
      <c r="K14" s="30">
        <v>630</v>
      </c>
      <c r="L14" s="52" t="s">
        <v>112</v>
      </c>
      <c r="M14" s="52">
        <v>11300</v>
      </c>
      <c r="N14">
        <v>2500</v>
      </c>
      <c r="O14" s="31"/>
      <c r="P14" s="32"/>
      <c r="Q14" s="72"/>
      <c r="R14" s="72"/>
      <c r="W14" s="31"/>
      <c r="X14" s="32"/>
      <c r="Y14" s="72"/>
      <c r="Z14" s="72"/>
      <c r="AE14" s="31"/>
      <c r="AF14" s="32"/>
      <c r="AG14" s="72"/>
      <c r="AH14" s="72"/>
      <c r="AJ14" s="35"/>
      <c r="AK14" s="35">
        <v>65</v>
      </c>
      <c r="AL14" s="35">
        <v>60</v>
      </c>
      <c r="AM14" s="35">
        <v>60</v>
      </c>
      <c r="AN14" s="35">
        <v>65</v>
      </c>
      <c r="AO14" s="35">
        <v>56</v>
      </c>
      <c r="AP14" s="35">
        <v>23</v>
      </c>
      <c r="AQ14" s="35">
        <v>44</v>
      </c>
      <c r="AR14">
        <v>40</v>
      </c>
      <c r="AS14">
        <v>45</v>
      </c>
      <c r="AT14">
        <v>9</v>
      </c>
    </row>
    <row r="15" spans="1:46" ht="17.25" customHeight="1" thickBot="1" x14ac:dyDescent="0.2">
      <c r="A15">
        <v>14</v>
      </c>
      <c r="B15" s="30">
        <v>1000</v>
      </c>
      <c r="C15" s="121" t="s">
        <v>28</v>
      </c>
      <c r="D15" s="30">
        <v>5138</v>
      </c>
      <c r="E15" s="30">
        <v>1.98</v>
      </c>
      <c r="G15" s="123">
        <v>0</v>
      </c>
      <c r="H15" s="123">
        <v>0</v>
      </c>
      <c r="I15" s="123">
        <v>0</v>
      </c>
      <c r="J15" s="123">
        <v>0</v>
      </c>
      <c r="K15" s="30">
        <v>692</v>
      </c>
      <c r="L15" s="52" t="s">
        <v>113</v>
      </c>
      <c r="M15" s="52">
        <v>14000</v>
      </c>
      <c r="N15">
        <v>3000</v>
      </c>
      <c r="O15" s="33"/>
      <c r="P15" s="34"/>
      <c r="Q15" s="72"/>
      <c r="R15" s="72"/>
      <c r="W15" s="33"/>
      <c r="X15" s="34"/>
      <c r="Y15" s="72"/>
      <c r="Z15" s="72"/>
      <c r="AE15" s="33"/>
      <c r="AF15" s="34"/>
      <c r="AG15" s="72"/>
      <c r="AH15" s="72"/>
      <c r="AJ15" s="35"/>
      <c r="AK15" s="35">
        <v>75</v>
      </c>
      <c r="AL15" s="35">
        <v>80</v>
      </c>
      <c r="AM15" s="35">
        <v>70</v>
      </c>
      <c r="AN15" s="35">
        <v>90</v>
      </c>
      <c r="AO15" s="35">
        <v>66</v>
      </c>
      <c r="AP15" s="35">
        <v>33</v>
      </c>
      <c r="AQ15" s="35">
        <v>52</v>
      </c>
      <c r="AR15">
        <v>70</v>
      </c>
      <c r="AS15">
        <v>52</v>
      </c>
      <c r="AT15">
        <v>14</v>
      </c>
    </row>
    <row r="16" spans="1:46" ht="17.25" customHeight="1" x14ac:dyDescent="0.15">
      <c r="A16">
        <v>15</v>
      </c>
      <c r="B16" s="30">
        <v>1120</v>
      </c>
      <c r="C16" s="121" t="s">
        <v>28</v>
      </c>
      <c r="D16" s="30">
        <v>6188</v>
      </c>
      <c r="E16" s="30">
        <v>2.4300000000000002</v>
      </c>
      <c r="G16" s="123">
        <v>0</v>
      </c>
      <c r="H16" s="123">
        <v>0</v>
      </c>
      <c r="I16" s="123">
        <v>0</v>
      </c>
      <c r="J16" s="123">
        <v>0</v>
      </c>
      <c r="K16" s="30">
        <v>740</v>
      </c>
      <c r="L16" s="52" t="s">
        <v>114</v>
      </c>
      <c r="M16" s="52">
        <v>17000</v>
      </c>
      <c r="N16">
        <v>3500</v>
      </c>
      <c r="AJ16" s="35"/>
      <c r="AK16" s="35"/>
      <c r="AL16" s="35"/>
      <c r="AM16" s="35"/>
      <c r="AN16" s="35"/>
      <c r="AO16" s="35">
        <v>73</v>
      </c>
      <c r="AP16" s="35">
        <v>43</v>
      </c>
      <c r="AQ16" s="35">
        <v>58</v>
      </c>
      <c r="AR16">
        <v>80</v>
      </c>
      <c r="AS16">
        <v>59</v>
      </c>
      <c r="AT16">
        <v>18</v>
      </c>
    </row>
    <row r="17" spans="1:46" ht="17.25" customHeight="1" x14ac:dyDescent="0.15">
      <c r="A17">
        <v>16</v>
      </c>
      <c r="B17" s="30">
        <v>1250</v>
      </c>
      <c r="C17" s="121" t="s">
        <v>28</v>
      </c>
      <c r="D17" s="30">
        <v>6535</v>
      </c>
      <c r="E17" s="30">
        <v>2.95</v>
      </c>
      <c r="G17" s="123">
        <v>0</v>
      </c>
      <c r="H17" s="123">
        <v>0</v>
      </c>
      <c r="I17" s="123">
        <v>0</v>
      </c>
      <c r="J17" s="123">
        <v>0</v>
      </c>
      <c r="K17" s="30">
        <v>810</v>
      </c>
      <c r="L17" s="52" t="s">
        <v>115</v>
      </c>
      <c r="M17" s="52">
        <v>21000</v>
      </c>
      <c r="N17">
        <v>4000</v>
      </c>
      <c r="AJ17" s="35"/>
      <c r="AK17" s="35"/>
      <c r="AL17" s="35"/>
      <c r="AM17" s="35"/>
      <c r="AN17" s="35"/>
      <c r="AO17" s="35"/>
      <c r="AP17" s="35"/>
      <c r="AQ17" s="35">
        <v>65</v>
      </c>
      <c r="AR17">
        <v>110</v>
      </c>
      <c r="AS17">
        <v>66</v>
      </c>
      <c r="AT17">
        <v>22</v>
      </c>
    </row>
    <row r="18" spans="1:46" x14ac:dyDescent="0.15">
      <c r="N18">
        <v>4500</v>
      </c>
      <c r="AM18" s="35"/>
      <c r="AN18" s="35"/>
      <c r="AO18" s="35"/>
      <c r="AP18" s="35"/>
      <c r="AQ18" s="35"/>
      <c r="AS18">
        <v>71</v>
      </c>
      <c r="AT18">
        <v>28</v>
      </c>
    </row>
    <row r="19" spans="1:46" x14ac:dyDescent="0.15">
      <c r="N19">
        <v>5000</v>
      </c>
      <c r="AM19" s="35"/>
      <c r="AN19" s="35"/>
      <c r="AO19" s="35"/>
      <c r="AP19" s="35"/>
      <c r="AQ19" s="35"/>
      <c r="AS19">
        <v>75</v>
      </c>
      <c r="AT19">
        <v>35</v>
      </c>
    </row>
    <row r="20" spans="1:46" x14ac:dyDescent="0.15">
      <c r="N20">
        <v>6000</v>
      </c>
      <c r="AM20" s="35"/>
      <c r="AN20" s="35"/>
      <c r="AO20" s="35"/>
      <c r="AP20" s="35"/>
      <c r="AQ20" s="35"/>
    </row>
    <row r="21" spans="1:46" x14ac:dyDescent="0.15">
      <c r="N21">
        <v>7000</v>
      </c>
      <c r="AQ21" s="35"/>
    </row>
    <row r="22" spans="1:46" x14ac:dyDescent="0.15">
      <c r="N22">
        <v>8000</v>
      </c>
      <c r="AQ22" s="35"/>
    </row>
    <row r="23" spans="1:46" x14ac:dyDescent="0.15">
      <c r="N23">
        <v>9000</v>
      </c>
      <c r="AQ23" s="35"/>
    </row>
    <row r="24" spans="1:46" x14ac:dyDescent="0.15">
      <c r="N24">
        <v>10000</v>
      </c>
    </row>
    <row r="25" spans="1:46" x14ac:dyDescent="0.15">
      <c r="N25">
        <v>12500</v>
      </c>
    </row>
    <row r="26" spans="1:46" x14ac:dyDescent="0.15">
      <c r="N26">
        <v>15000</v>
      </c>
    </row>
    <row r="27" spans="1:46" x14ac:dyDescent="0.15">
      <c r="N27">
        <v>17500</v>
      </c>
    </row>
    <row r="28" spans="1:46" x14ac:dyDescent="0.15">
      <c r="N28">
        <v>20000</v>
      </c>
    </row>
    <row r="29" spans="1:46" x14ac:dyDescent="0.15">
      <c r="N29">
        <v>22500</v>
      </c>
    </row>
    <row r="30" spans="1:46" x14ac:dyDescent="0.15">
      <c r="N30">
        <v>25000</v>
      </c>
    </row>
    <row r="31" spans="1:46" x14ac:dyDescent="0.15">
      <c r="N31">
        <v>27500</v>
      </c>
    </row>
    <row r="32" spans="1:46" x14ac:dyDescent="0.15">
      <c r="N32">
        <v>30000</v>
      </c>
    </row>
    <row r="33" spans="14:14" x14ac:dyDescent="0.15">
      <c r="N33">
        <v>33000</v>
      </c>
    </row>
    <row r="34" spans="14:14" x14ac:dyDescent="0.15">
      <c r="N34">
        <v>36000</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L55"/>
  <sheetViews>
    <sheetView showGridLines="0" view="pageLayout" zoomScale="130" zoomScaleNormal="150" zoomScaleSheetLayoutView="180" zoomScalePageLayoutView="130" workbookViewId="0">
      <selection activeCell="B5" sqref="B5:G5"/>
    </sheetView>
  </sheetViews>
  <sheetFormatPr baseColWidth="10" defaultColWidth="9.1640625" defaultRowHeight="13" x14ac:dyDescent="0.15"/>
  <cols>
    <col min="1" max="1" width="4.6640625" style="2" customWidth="1"/>
    <col min="2" max="2" width="23.6640625" style="2" customWidth="1"/>
    <col min="3" max="3" width="12" style="2" bestFit="1" customWidth="1"/>
    <col min="4" max="4" width="2.83203125" style="2" customWidth="1"/>
    <col min="5" max="5" width="22.33203125" style="2" customWidth="1"/>
    <col min="6" max="6" width="9.83203125" style="2" customWidth="1"/>
    <col min="7" max="7" width="17.83203125" style="2" customWidth="1"/>
    <col min="8" max="8" width="7.5" style="2" customWidth="1"/>
    <col min="9" max="9" width="10" style="2" hidden="1" customWidth="1"/>
    <col min="10" max="16384" width="9.1640625" style="2"/>
  </cols>
  <sheetData>
    <row r="1" spans="1:12" ht="37.5" customHeight="1" x14ac:dyDescent="0.15">
      <c r="A1" s="1"/>
      <c r="B1" s="1"/>
      <c r="C1" s="1"/>
      <c r="D1" s="1"/>
      <c r="E1" s="1"/>
      <c r="F1" s="1"/>
      <c r="G1" s="1"/>
      <c r="H1" s="1"/>
    </row>
    <row r="2" spans="1:12" ht="21.75" customHeight="1" x14ac:dyDescent="0.2">
      <c r="A2" s="1"/>
      <c r="B2" s="3" t="s">
        <v>63</v>
      </c>
      <c r="C2" s="1"/>
      <c r="D2" s="1"/>
      <c r="E2" s="1"/>
      <c r="F2" s="1"/>
      <c r="G2" s="4"/>
      <c r="H2" s="1"/>
    </row>
    <row r="3" spans="1:12" ht="15" customHeight="1" x14ac:dyDescent="0.2">
      <c r="A3" s="1"/>
      <c r="B3" s="3" t="s">
        <v>18</v>
      </c>
      <c r="C3" s="1"/>
      <c r="D3" s="1"/>
      <c r="E3" s="1"/>
      <c r="F3" s="1"/>
      <c r="G3" s="4"/>
      <c r="H3" s="1"/>
    </row>
    <row r="4" spans="1:12" ht="19.5" customHeight="1" thickBot="1" x14ac:dyDescent="0.2">
      <c r="A4" s="1"/>
      <c r="B4" s="5" t="s">
        <v>3</v>
      </c>
      <c r="C4" s="1"/>
      <c r="D4" s="1"/>
      <c r="G4" s="218">
        <f ca="1">TODAY()</f>
        <v>44683</v>
      </c>
      <c r="H4" s="218"/>
    </row>
    <row r="5" spans="1:12" ht="14.25" customHeight="1" thickBot="1" x14ac:dyDescent="0.2">
      <c r="A5" s="1"/>
      <c r="B5" s="341"/>
      <c r="C5" s="342"/>
      <c r="D5" s="342"/>
      <c r="E5" s="342"/>
      <c r="F5" s="342"/>
      <c r="G5" s="343"/>
      <c r="H5" s="1"/>
    </row>
    <row r="6" spans="1:12" ht="14.25" customHeight="1" x14ac:dyDescent="0.15">
      <c r="A6" s="1"/>
      <c r="B6" s="182"/>
      <c r="C6" s="182"/>
      <c r="D6" s="182"/>
      <c r="E6" s="182"/>
      <c r="F6" s="182"/>
      <c r="G6" s="51"/>
      <c r="H6" s="1"/>
    </row>
    <row r="7" spans="1:12" ht="14.25" customHeight="1" thickBot="1" x14ac:dyDescent="0.2">
      <c r="A7" s="1"/>
      <c r="B7" s="186" t="s">
        <v>105</v>
      </c>
      <c r="C7" s="182"/>
      <c r="D7" s="182"/>
      <c r="E7" s="182"/>
      <c r="F7" s="182"/>
      <c r="G7" s="51"/>
      <c r="H7" s="1"/>
    </row>
    <row r="8" spans="1:12" ht="14.25" customHeight="1" x14ac:dyDescent="0.15">
      <c r="A8" s="1"/>
      <c r="B8" s="423"/>
      <c r="C8" s="424"/>
      <c r="D8" s="424"/>
      <c r="E8" s="424"/>
      <c r="F8" s="425"/>
      <c r="G8" s="51"/>
      <c r="H8" s="1"/>
    </row>
    <row r="9" spans="1:12" ht="14.25" customHeight="1" x14ac:dyDescent="0.15">
      <c r="A9" s="1"/>
      <c r="B9" s="426"/>
      <c r="C9" s="427"/>
      <c r="D9" s="427"/>
      <c r="E9" s="427"/>
      <c r="F9" s="428"/>
      <c r="G9" s="51"/>
      <c r="H9" s="1"/>
    </row>
    <row r="10" spans="1:12" ht="14.25" customHeight="1" thickBot="1" x14ac:dyDescent="0.2">
      <c r="A10" s="1"/>
      <c r="B10" s="429"/>
      <c r="C10" s="430"/>
      <c r="D10" s="430"/>
      <c r="E10" s="430"/>
      <c r="F10" s="431"/>
      <c r="G10" s="51"/>
      <c r="H10" s="1"/>
    </row>
    <row r="11" spans="1:12" ht="15.75" customHeight="1" thickBot="1" x14ac:dyDescent="0.2">
      <c r="A11" s="1"/>
      <c r="B11" s="1"/>
      <c r="C11" s="1"/>
      <c r="D11" s="1"/>
      <c r="E11" s="1"/>
      <c r="F11" s="1"/>
      <c r="G11"/>
      <c r="H11" s="1"/>
    </row>
    <row r="12" spans="1:12" ht="14" thickBot="1" x14ac:dyDescent="0.2">
      <c r="A12" s="6"/>
      <c r="B12" s="36" t="s">
        <v>19</v>
      </c>
      <c r="C12" s="39" t="s">
        <v>64</v>
      </c>
      <c r="D12" s="368"/>
      <c r="E12" s="374"/>
      <c r="F12" s="375"/>
      <c r="G12"/>
      <c r="I12" s="70">
        <f>VLOOKUP(C13,'Tabelle HN-HF'!A2:E13,5,1)</f>
        <v>0.22</v>
      </c>
    </row>
    <row r="13" spans="1:12" x14ac:dyDescent="0.15">
      <c r="A13" s="6"/>
      <c r="B13" s="65" t="s">
        <v>6</v>
      </c>
      <c r="C13" s="71">
        <v>7</v>
      </c>
      <c r="D13" s="369"/>
      <c r="E13" s="36" t="s">
        <v>124</v>
      </c>
      <c r="F13" s="277" t="s">
        <v>151</v>
      </c>
      <c r="G13"/>
      <c r="I13" s="70">
        <f>VLOOKUP(C13,'Tabelle HN-HF'!A1:B13,2,1)</f>
        <v>400</v>
      </c>
    </row>
    <row r="14" spans="1:12" ht="14" thickBot="1" x14ac:dyDescent="0.2">
      <c r="A14" s="6"/>
      <c r="B14" s="40" t="s">
        <v>7</v>
      </c>
      <c r="C14" s="68">
        <v>3000</v>
      </c>
      <c r="D14" s="369"/>
      <c r="E14" s="38" t="s">
        <v>24</v>
      </c>
      <c r="F14" s="50">
        <f>VLOOKUP(I13,'Tabelle VHA'!B1:H10,7)</f>
        <v>700</v>
      </c>
      <c r="G14"/>
      <c r="H14" s="6"/>
    </row>
    <row r="15" spans="1:12" ht="14" thickBot="1" x14ac:dyDescent="0.2">
      <c r="A15" s="6"/>
      <c r="B15" s="370"/>
      <c r="C15" s="371"/>
      <c r="D15" s="369"/>
      <c r="E15" s="47"/>
      <c r="F15" s="48"/>
      <c r="G15"/>
      <c r="H15" s="6"/>
    </row>
    <row r="16" spans="1:12" ht="14" thickBot="1" x14ac:dyDescent="0.2">
      <c r="A16" s="6"/>
      <c r="B16" s="36" t="s">
        <v>8</v>
      </c>
      <c r="C16" s="366">
        <f>(C14/F16)/3600</f>
        <v>6.6314559621623053</v>
      </c>
      <c r="D16" s="369"/>
      <c r="E16" s="41" t="s">
        <v>15</v>
      </c>
      <c r="F16" s="42">
        <f>(I13/1000)^2*PI()/4</f>
        <v>0.12566370614359174</v>
      </c>
      <c r="G16"/>
      <c r="H16" s="6"/>
      <c r="L16" s="4"/>
    </row>
    <row r="17" spans="1:8" ht="12" customHeight="1" thickBot="1" x14ac:dyDescent="0.2">
      <c r="A17" s="6"/>
      <c r="B17" s="38" t="s">
        <v>16</v>
      </c>
      <c r="C17" s="367"/>
      <c r="D17" s="369"/>
      <c r="E17" s="376"/>
      <c r="F17" s="377"/>
      <c r="G17"/>
      <c r="H17" s="6"/>
    </row>
    <row r="18" spans="1:8" ht="14" thickBot="1" x14ac:dyDescent="0.2">
      <c r="A18" s="6"/>
      <c r="B18" s="372"/>
      <c r="C18" s="373"/>
      <c r="D18" s="369"/>
      <c r="E18" s="376"/>
      <c r="F18" s="377"/>
      <c r="G18"/>
      <c r="H18" s="6"/>
    </row>
    <row r="19" spans="1:8" x14ac:dyDescent="0.15">
      <c r="A19" s="6"/>
      <c r="B19" s="44" t="s">
        <v>20</v>
      </c>
      <c r="C19" s="69">
        <v>2</v>
      </c>
      <c r="D19" s="369"/>
      <c r="E19" s="36" t="s">
        <v>0</v>
      </c>
      <c r="F19" s="63">
        <f ca="1">VLOOKUP(I13,'Tabelle VHA'!B2:H9,6)</f>
        <v>70</v>
      </c>
      <c r="G19"/>
      <c r="H19" s="6"/>
    </row>
    <row r="20" spans="1:8" x14ac:dyDescent="0.15">
      <c r="A20" s="6"/>
      <c r="B20" s="45" t="s">
        <v>21</v>
      </c>
      <c r="C20" s="46">
        <f>C16/C19*SQRT(4/PI())*(SQRT(F16)/I12)</f>
        <v>6.028596329238459</v>
      </c>
      <c r="D20" s="369"/>
      <c r="E20" s="43" t="s">
        <v>1</v>
      </c>
      <c r="F20" s="258">
        <f ca="1">VLOOKUP(I13,'Tabelle VHA'!B2:H9,5)</f>
        <v>51</v>
      </c>
      <c r="G20"/>
      <c r="H20" s="6"/>
    </row>
    <row r="21" spans="1:8" ht="14" thickBot="1" x14ac:dyDescent="0.2">
      <c r="A21" s="6"/>
      <c r="B21" s="56" t="s">
        <v>22</v>
      </c>
      <c r="C21" s="57"/>
      <c r="D21" s="58"/>
      <c r="E21" s="49"/>
      <c r="F21" s="57"/>
      <c r="G21"/>
      <c r="H21" s="6"/>
    </row>
    <row r="22" spans="1:8" ht="16.5" customHeight="1" x14ac:dyDescent="0.15">
      <c r="A22" s="6"/>
      <c r="B22" s="408" t="s">
        <v>29</v>
      </c>
      <c r="C22" s="408"/>
      <c r="D22" s="408"/>
      <c r="E22" s="408"/>
      <c r="F22" s="408"/>
      <c r="G22"/>
      <c r="H22" s="6"/>
    </row>
    <row r="23" spans="1:8" ht="14" thickBot="1" x14ac:dyDescent="0.2">
      <c r="A23" s="6"/>
      <c r="B23" s="276" t="s">
        <v>125</v>
      </c>
      <c r="C23" s="12"/>
      <c r="D23" s="12"/>
      <c r="E23" s="6"/>
      <c r="F23" s="6"/>
      <c r="G23"/>
      <c r="H23" s="6"/>
    </row>
    <row r="24" spans="1:8" ht="86.25" customHeight="1" thickBot="1" x14ac:dyDescent="0.2">
      <c r="A24" s="6"/>
      <c r="B24" s="379" t="str">
        <f>VLOOKUP($I$13,'Tabelle VHA'!B2:N9,8,0)</f>
        <v xml:space="preserve">Formschöne, zylindrische Fortlfthaube aus verzinktem Stahlblech, mit Schutzgitterabdeckung, mit Wasserablaufsystem, bestehend aus eingesetztem Kegel, innenliegender Regenfangrinne und nach außen geführtem Wasserablauf. Die Haube kann auf ein isoliertes, doppelwandiges Rohr montiert werden. 
Material: verzinktes Stahlblech
Fabrikat: Lindab Safe 
Typ: VHA
Nennweite: 400mm
</v>
      </c>
      <c r="C24" s="380"/>
      <c r="D24" s="380"/>
      <c r="E24" s="380"/>
      <c r="F24" s="380"/>
      <c r="G24" s="381"/>
      <c r="H24" s="6"/>
    </row>
    <row r="25" spans="1:8" ht="14" thickBot="1" x14ac:dyDescent="0.2">
      <c r="A25" s="6"/>
      <c r="B25" s="120"/>
      <c r="C25" s="19"/>
      <c r="D25" s="19"/>
      <c r="E25" s="138"/>
      <c r="F25" s="138"/>
      <c r="G25"/>
      <c r="H25" s="6"/>
    </row>
    <row r="26" spans="1:8" x14ac:dyDescent="0.15">
      <c r="A26" s="6"/>
      <c r="B26" s="219"/>
      <c r="C26" s="188"/>
      <c r="D26" s="188"/>
      <c r="E26" s="181"/>
      <c r="F26" s="181"/>
      <c r="G26" s="220"/>
      <c r="H26" s="6"/>
    </row>
    <row r="27" spans="1:8" x14ac:dyDescent="0.15">
      <c r="A27" s="6"/>
      <c r="B27" s="20"/>
      <c r="C27" s="14"/>
      <c r="D27" s="14"/>
      <c r="E27" s="138"/>
      <c r="F27" s="138"/>
      <c r="G27" s="75"/>
      <c r="H27" s="6"/>
    </row>
    <row r="28" spans="1:8" x14ac:dyDescent="0.15">
      <c r="A28" s="6"/>
      <c r="B28" s="20"/>
      <c r="C28" s="14"/>
      <c r="D28" s="14"/>
      <c r="E28" s="138"/>
      <c r="F28" s="138"/>
      <c r="G28" s="75"/>
      <c r="H28" s="6"/>
    </row>
    <row r="29" spans="1:8" x14ac:dyDescent="0.15">
      <c r="B29" s="20"/>
      <c r="C29" s="14"/>
      <c r="D29" s="14"/>
      <c r="E29" s="138"/>
      <c r="F29" s="138"/>
      <c r="G29" s="75"/>
      <c r="H29" s="19"/>
    </row>
    <row r="30" spans="1:8" x14ac:dyDescent="0.15">
      <c r="A30" s="6"/>
      <c r="B30" s="20"/>
      <c r="C30" s="14"/>
      <c r="D30" s="14"/>
      <c r="E30" s="15"/>
      <c r="F30" s="141"/>
      <c r="G30" s="75"/>
      <c r="H30" s="6"/>
    </row>
    <row r="31" spans="1:8" x14ac:dyDescent="0.15">
      <c r="A31" s="6"/>
      <c r="B31" s="20"/>
      <c r="C31" s="14"/>
      <c r="D31" s="14"/>
      <c r="E31" s="15"/>
      <c r="F31" s="141"/>
      <c r="G31" s="55"/>
      <c r="H31" s="6"/>
    </row>
    <row r="32" spans="1:8" x14ac:dyDescent="0.15">
      <c r="A32" s="6"/>
      <c r="B32" s="20"/>
      <c r="C32" s="14"/>
      <c r="D32" s="14"/>
      <c r="E32" s="15"/>
      <c r="F32" s="141"/>
      <c r="G32" s="55"/>
      <c r="H32" s="6"/>
    </row>
    <row r="33" spans="1:8" x14ac:dyDescent="0.15">
      <c r="A33" s="6"/>
      <c r="B33" s="20"/>
      <c r="C33" s="14"/>
      <c r="D33" s="14"/>
      <c r="E33" s="15"/>
      <c r="F33" s="141"/>
      <c r="G33" s="55"/>
      <c r="H33" s="6"/>
    </row>
    <row r="34" spans="1:8" x14ac:dyDescent="0.15">
      <c r="A34" s="6"/>
      <c r="B34" s="20"/>
      <c r="C34" s="14"/>
      <c r="D34" s="14"/>
      <c r="E34" s="15"/>
      <c r="F34" s="16"/>
      <c r="G34" s="10"/>
      <c r="H34" s="6"/>
    </row>
    <row r="35" spans="1:8" x14ac:dyDescent="0.15">
      <c r="A35" s="6"/>
      <c r="B35" s="20"/>
      <c r="C35" s="14"/>
      <c r="D35" s="14"/>
      <c r="E35" s="15"/>
      <c r="F35" s="16"/>
      <c r="G35" s="10"/>
      <c r="H35" s="6"/>
    </row>
    <row r="36" spans="1:8" x14ac:dyDescent="0.15">
      <c r="A36" s="6"/>
      <c r="B36" s="20"/>
      <c r="C36" s="14"/>
      <c r="D36" s="14"/>
      <c r="E36" s="15"/>
      <c r="F36" s="16"/>
      <c r="G36" s="10"/>
      <c r="H36" s="6"/>
    </row>
    <row r="37" spans="1:8" x14ac:dyDescent="0.15">
      <c r="A37" s="6"/>
      <c r="B37" s="221"/>
      <c r="C37" s="146"/>
      <c r="D37" s="14"/>
      <c r="E37" s="15"/>
      <c r="F37" s="16"/>
      <c r="G37" s="10"/>
      <c r="H37" s="6"/>
    </row>
    <row r="38" spans="1:8" x14ac:dyDescent="0.15">
      <c r="A38" s="6"/>
      <c r="B38" s="221"/>
      <c r="C38" s="134"/>
      <c r="D38" s="14"/>
      <c r="E38" s="15"/>
      <c r="F38" s="16"/>
      <c r="G38" s="10"/>
      <c r="H38" s="6"/>
    </row>
    <row r="39" spans="1:8" ht="14" thickBot="1" x14ac:dyDescent="0.2">
      <c r="A39" s="6"/>
      <c r="B39" s="222"/>
      <c r="C39" s="223"/>
      <c r="D39" s="224"/>
      <c r="E39" s="224"/>
      <c r="F39" s="224"/>
      <c r="G39" s="23"/>
      <c r="H39" s="6"/>
    </row>
    <row r="40" spans="1:8" ht="14" thickBot="1" x14ac:dyDescent="0.2">
      <c r="A40" s="6"/>
      <c r="D40" s="6"/>
      <c r="E40" s="6"/>
      <c r="F40" s="6"/>
      <c r="G40" s="7"/>
      <c r="H40" s="6"/>
    </row>
    <row r="41" spans="1:8" x14ac:dyDescent="0.15">
      <c r="A41" s="6"/>
      <c r="B41" s="62" t="s">
        <v>95</v>
      </c>
      <c r="C41" s="53"/>
      <c r="D41" s="8"/>
      <c r="E41" s="8"/>
      <c r="F41" s="8"/>
      <c r="G41" s="9"/>
      <c r="H41" s="6"/>
    </row>
    <row r="42" spans="1:8" ht="13.5" customHeight="1" x14ac:dyDescent="0.15">
      <c r="A42" s="6"/>
      <c r="B42" s="162" t="s">
        <v>117</v>
      </c>
      <c r="C42" s="1"/>
      <c r="D42" s="6"/>
      <c r="E42" s="6"/>
      <c r="F42" s="6"/>
      <c r="G42" s="10"/>
      <c r="H42" s="6"/>
    </row>
    <row r="43" spans="1:8" ht="15.75" customHeight="1" x14ac:dyDescent="0.15">
      <c r="A43" s="6"/>
      <c r="B43" s="417"/>
      <c r="C43" s="418"/>
      <c r="D43" s="418"/>
      <c r="E43" s="418"/>
      <c r="F43" s="418"/>
      <c r="G43" s="204"/>
      <c r="H43" s="6"/>
    </row>
    <row r="44" spans="1:8" ht="15.75" customHeight="1" x14ac:dyDescent="0.15">
      <c r="A44" s="6"/>
      <c r="B44" s="419"/>
      <c r="C44" s="420"/>
      <c r="D44" s="420"/>
      <c r="E44" s="420"/>
      <c r="F44" s="420"/>
      <c r="G44" s="204"/>
      <c r="H44" s="6"/>
    </row>
    <row r="45" spans="1:8" ht="15.75" customHeight="1" x14ac:dyDescent="0.15">
      <c r="A45" s="6"/>
      <c r="B45" s="421"/>
      <c r="C45" s="422"/>
      <c r="D45" s="422"/>
      <c r="E45" s="422"/>
      <c r="F45" s="422"/>
      <c r="G45" s="204"/>
      <c r="H45" s="6"/>
    </row>
    <row r="46" spans="1:8" ht="15.75" customHeight="1" x14ac:dyDescent="0.15">
      <c r="A46" s="6"/>
      <c r="B46" s="167"/>
      <c r="C46" s="166"/>
      <c r="D46" s="168"/>
      <c r="E46" s="168"/>
      <c r="F46" s="168"/>
      <c r="G46" s="204"/>
      <c r="H46" s="6"/>
    </row>
    <row r="47" spans="1:8" ht="15.75" customHeight="1" x14ac:dyDescent="0.15">
      <c r="A47" s="6"/>
      <c r="B47" s="421"/>
      <c r="C47" s="422"/>
      <c r="D47" s="422"/>
      <c r="E47" s="422"/>
      <c r="F47" s="422"/>
      <c r="G47" s="204"/>
      <c r="H47" s="6"/>
    </row>
    <row r="48" spans="1:8" ht="15.75" customHeight="1" x14ac:dyDescent="0.15">
      <c r="A48" s="6"/>
      <c r="B48" s="167"/>
      <c r="C48" s="168"/>
      <c r="D48" s="168"/>
      <c r="E48" s="168"/>
      <c r="F48" s="168"/>
      <c r="G48" s="204"/>
      <c r="H48" s="6"/>
    </row>
    <row r="49" spans="1:8" x14ac:dyDescent="0.15">
      <c r="A49" s="6"/>
      <c r="B49" s="398"/>
      <c r="C49" s="400"/>
      <c r="D49" s="400"/>
      <c r="E49" s="400"/>
      <c r="F49" s="400"/>
      <c r="G49" s="204"/>
      <c r="H49" s="6"/>
    </row>
    <row r="50" spans="1:8" ht="15" customHeight="1" x14ac:dyDescent="0.15">
      <c r="A50" s="6"/>
      <c r="B50" s="415" t="s">
        <v>27</v>
      </c>
      <c r="C50" s="416"/>
      <c r="D50" s="416"/>
      <c r="E50" s="416"/>
      <c r="F50" s="416"/>
      <c r="G50" s="205"/>
      <c r="H50" s="6"/>
    </row>
    <row r="51" spans="1:8" ht="14.25" hidden="1" customHeight="1" x14ac:dyDescent="0.15">
      <c r="A51" s="6"/>
      <c r="B51" s="67"/>
      <c r="C51" s="22"/>
      <c r="D51" s="22"/>
      <c r="E51" s="22"/>
      <c r="F51" s="22"/>
      <c r="G51" s="225"/>
      <c r="H51" s="6"/>
    </row>
    <row r="52" spans="1:8" ht="107.25" hidden="1" customHeight="1" thickBot="1" x14ac:dyDescent="0.2">
      <c r="A52" s="6"/>
      <c r="C52" s="59"/>
      <c r="D52" s="59"/>
      <c r="E52" s="59"/>
      <c r="F52" s="60"/>
      <c r="G52" s="7"/>
      <c r="H52" s="6"/>
    </row>
    <row r="53" spans="1:8" ht="11.25" customHeight="1" x14ac:dyDescent="0.15">
      <c r="A53" s="7"/>
      <c r="C53" s="1"/>
      <c r="G53" s="7"/>
      <c r="H53" s="7"/>
    </row>
    <row r="54" spans="1:8" x14ac:dyDescent="0.15">
      <c r="A54" s="7"/>
      <c r="C54" s="1"/>
      <c r="G54" s="7"/>
      <c r="H54" s="7"/>
    </row>
    <row r="55" spans="1:8" x14ac:dyDescent="0.15">
      <c r="A55" s="7"/>
      <c r="C55" s="1"/>
      <c r="G55" s="7"/>
      <c r="H55" s="7"/>
    </row>
  </sheetData>
  <sheetProtection selectLockedCells="1"/>
  <mergeCells count="18">
    <mergeCell ref="B8:F8"/>
    <mergeCell ref="B9:F9"/>
    <mergeCell ref="B10:F10"/>
    <mergeCell ref="B5:G5"/>
    <mergeCell ref="B47:F47"/>
    <mergeCell ref="D12:D20"/>
    <mergeCell ref="E12:F12"/>
    <mergeCell ref="B15:C15"/>
    <mergeCell ref="C16:C17"/>
    <mergeCell ref="E17:F18"/>
    <mergeCell ref="B18:C18"/>
    <mergeCell ref="B49:F49"/>
    <mergeCell ref="B50:F50"/>
    <mergeCell ref="B22:F22"/>
    <mergeCell ref="B43:F43"/>
    <mergeCell ref="B44:F44"/>
    <mergeCell ref="B45:F45"/>
    <mergeCell ref="B24:G24"/>
  </mergeCells>
  <hyperlinks>
    <hyperlink ref="B50:F50" r:id="rId1" display="schnelle und einfache Auslegung unter www.lindqst.com" xr:uid="{00000000-0004-0000-0600-000000000000}"/>
  </hyperlinks>
  <pageMargins left="0.19685039370078741" right="0.19685039370078741" top="0.19685039370078741" bottom="0.19685039370078741" header="0.51181102362204722" footer="0.51181102362204722"/>
  <pageSetup paperSize="9" orientation="portrait" horizontalDpi="4294967293" r:id="rId2"/>
  <headerFooter alignWithMargins="0"/>
  <rowBreaks count="1" manualBreakCount="1">
    <brk id="5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7169" r:id="rId5" name="Drop Down 1">
              <controlPr defaultSize="0" autoLine="0" autoPict="0">
                <anchor moveWithCells="1">
                  <from>
                    <xdr:col>2</xdr:col>
                    <xdr:colOff>25400</xdr:colOff>
                    <xdr:row>12</xdr:row>
                    <xdr:rowOff>12700</xdr:rowOff>
                  </from>
                  <to>
                    <xdr:col>2</xdr:col>
                    <xdr:colOff>787400</xdr:colOff>
                    <xdr:row>13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9"/>
  <sheetViews>
    <sheetView workbookViewId="0">
      <selection activeCell="J17" sqref="J17"/>
    </sheetView>
  </sheetViews>
  <sheetFormatPr baseColWidth="10" defaultRowHeight="13" x14ac:dyDescent="0.15"/>
  <cols>
    <col min="4" max="5" width="10.1640625" customWidth="1"/>
    <col min="6" max="6" width="7.83203125" style="26" bestFit="1" customWidth="1"/>
    <col min="7" max="7" width="7.83203125" style="26" customWidth="1"/>
    <col min="8" max="8" width="5.33203125" bestFit="1" customWidth="1"/>
    <col min="9" max="9" width="16.83203125" customWidth="1"/>
    <col min="10" max="10" width="7.6640625" customWidth="1"/>
    <col min="11" max="21" width="5.5" style="30" customWidth="1"/>
    <col min="22" max="22" width="5.5" customWidth="1"/>
    <col min="23" max="26" width="5.1640625" customWidth="1"/>
  </cols>
  <sheetData>
    <row r="1" spans="1:26" ht="14" thickBot="1" x14ac:dyDescent="0.2">
      <c r="B1" s="24" t="s">
        <v>11</v>
      </c>
      <c r="C1" s="24" t="s">
        <v>9</v>
      </c>
      <c r="D1" s="24" t="s">
        <v>12</v>
      </c>
      <c r="E1" s="24"/>
      <c r="F1" s="25" t="s">
        <v>13</v>
      </c>
      <c r="G1" s="25" t="s">
        <v>14</v>
      </c>
      <c r="H1" s="24" t="s">
        <v>23</v>
      </c>
      <c r="I1" s="24"/>
      <c r="J1" s="81"/>
      <c r="K1" s="85">
        <v>100</v>
      </c>
      <c r="L1" s="86"/>
      <c r="M1" s="82">
        <v>125</v>
      </c>
      <c r="N1" s="82"/>
      <c r="O1" s="85">
        <v>160</v>
      </c>
      <c r="P1" s="86"/>
      <c r="Q1" s="82">
        <v>200</v>
      </c>
      <c r="R1" s="82"/>
      <c r="S1" s="85">
        <v>250</v>
      </c>
      <c r="T1" s="86"/>
      <c r="U1" s="82">
        <v>315</v>
      </c>
      <c r="V1" s="83"/>
      <c r="W1" s="81">
        <v>400</v>
      </c>
      <c r="X1" s="84"/>
      <c r="Y1" s="83">
        <v>500</v>
      </c>
      <c r="Z1" s="83"/>
    </row>
    <row r="2" spans="1:26" ht="15" customHeight="1" thickBot="1" x14ac:dyDescent="0.2">
      <c r="A2">
        <v>1</v>
      </c>
      <c r="B2">
        <v>100</v>
      </c>
      <c r="C2">
        <v>185.95</v>
      </c>
      <c r="D2">
        <v>0.22</v>
      </c>
      <c r="E2">
        <f>MATCH('Fortlufthaube VHA'!$C$14,$J$2:$J$19,IF($J$2&gt;$J$3,-1,1))</f>
        <v>12</v>
      </c>
      <c r="F2" s="26" t="e">
        <f ca="1">TREND(OFFSET(K1,$E$2,0,2,1),OFFSET($J$1,$E$2,0,2,1),'Fortlufthaube VHA'!$C$14)</f>
        <v>#VALUE!</v>
      </c>
      <c r="G2" s="26" t="e">
        <f ca="1">TREND(OFFSET(L1,$E$2,0,2,1),OFFSET($J$1,$E$2,0,2,1),'Fortlufthaube VHA'!$C$14)</f>
        <v>#VALUE!</v>
      </c>
      <c r="H2">
        <v>210</v>
      </c>
      <c r="I2" s="379" t="s">
        <v>143</v>
      </c>
      <c r="J2" s="380"/>
      <c r="K2" s="380"/>
      <c r="L2" s="380"/>
      <c r="M2" s="380"/>
      <c r="N2" s="381"/>
      <c r="O2" s="125"/>
      <c r="P2" s="126"/>
      <c r="Q2" s="127"/>
      <c r="R2" s="127"/>
      <c r="S2" s="125"/>
      <c r="T2" s="126"/>
      <c r="U2" s="127"/>
      <c r="V2" s="128"/>
      <c r="W2" s="124"/>
      <c r="X2" s="129"/>
      <c r="Y2" s="128"/>
      <c r="Z2" s="129"/>
    </row>
    <row r="3" spans="1:26" ht="15" customHeight="1" thickBot="1" x14ac:dyDescent="0.2">
      <c r="A3">
        <v>2</v>
      </c>
      <c r="B3">
        <v>125</v>
      </c>
      <c r="C3">
        <v>193.7</v>
      </c>
      <c r="D3">
        <v>0.22</v>
      </c>
      <c r="E3">
        <f>MATCH('Fortlufthaube VHA'!$C$14,$J$2:$J$19,IF($J$2&gt;$J$3,-1,1))</f>
        <v>12</v>
      </c>
      <c r="F3" s="26" t="e">
        <f ca="1">TREND(OFFSET(M1,$E$2,0,2,1),OFFSET($J$1,$E$2,0,2,1),'Fortlufthaube VHA'!$C$14)</f>
        <v>#VALUE!</v>
      </c>
      <c r="G3" s="26" t="e">
        <f ca="1">TREND(OFFSET(N1,$E$2,0,2,1),OFFSET($J$1,$E$2,0,2,1),'Fortlufthaube VHA'!$C$14)</f>
        <v>#VALUE!</v>
      </c>
      <c r="H3">
        <v>230</v>
      </c>
      <c r="I3" s="379" t="s">
        <v>144</v>
      </c>
      <c r="J3" s="380"/>
      <c r="K3" s="380"/>
      <c r="L3" s="380"/>
      <c r="M3" s="380"/>
      <c r="N3" s="381"/>
      <c r="O3" s="31"/>
      <c r="P3" s="32"/>
      <c r="Q3" s="72"/>
      <c r="R3" s="72"/>
      <c r="S3" s="31"/>
      <c r="T3" s="32"/>
      <c r="U3" s="72"/>
      <c r="V3" s="73"/>
      <c r="W3" s="74"/>
      <c r="X3" s="75"/>
      <c r="Y3" s="73"/>
      <c r="Z3" s="75"/>
    </row>
    <row r="4" spans="1:26" ht="15" customHeight="1" thickBot="1" x14ac:dyDescent="0.2">
      <c r="A4">
        <v>3</v>
      </c>
      <c r="B4">
        <v>160</v>
      </c>
      <c r="C4">
        <v>222.9</v>
      </c>
      <c r="D4">
        <v>0.22</v>
      </c>
      <c r="E4">
        <f>MATCH('Fortlufthaube VHA'!$C$14,$J$2:$J$19,IF($J$2&gt;$J$3,-1,1))</f>
        <v>12</v>
      </c>
      <c r="F4" s="26" t="e">
        <f ca="1">TREND(OFFSET(O1,$E$2,0,2,1),OFFSET($J$1,$E$2,0,2,1),'Fortlufthaube VHA'!$C$14)</f>
        <v>#VALUE!</v>
      </c>
      <c r="G4" s="26" t="e">
        <f ca="1">TREND(OFFSET(P1,$E$2,0,2,1),OFFSET($J$1,$E$2,0,2,1),'Fortlufthaube VHA'!$C$14)</f>
        <v>#VALUE!</v>
      </c>
      <c r="H4">
        <v>310</v>
      </c>
      <c r="I4" s="379" t="s">
        <v>145</v>
      </c>
      <c r="J4" s="380"/>
      <c r="K4" s="380"/>
      <c r="L4" s="380"/>
      <c r="M4" s="380"/>
      <c r="N4" s="381"/>
      <c r="O4" s="90">
        <v>34</v>
      </c>
      <c r="P4" s="91">
        <v>28</v>
      </c>
      <c r="Q4" s="92"/>
      <c r="R4" s="92"/>
      <c r="S4" s="90"/>
      <c r="T4" s="91"/>
      <c r="U4" s="92"/>
      <c r="V4" s="93"/>
      <c r="W4" s="89"/>
      <c r="X4" s="94"/>
      <c r="Y4" s="93"/>
      <c r="Z4" s="94"/>
    </row>
    <row r="5" spans="1:26" ht="15" customHeight="1" thickBot="1" x14ac:dyDescent="0.2">
      <c r="A5">
        <v>4</v>
      </c>
      <c r="B5">
        <v>200</v>
      </c>
      <c r="C5">
        <v>232.25</v>
      </c>
      <c r="D5">
        <v>0.23</v>
      </c>
      <c r="E5">
        <f>MATCH('Fortlufthaube VHA'!$C$14,$J$2:$J$19,IF($J$2&gt;$J$3,-1,1))</f>
        <v>12</v>
      </c>
      <c r="F5" s="26" t="e">
        <f ca="1">TREND(OFFSET(Q1,$E$2,0,2,1),OFFSET($J$1,$E$2,0,2,1),'Fortlufthaube VHA'!$C$14)</f>
        <v>#VALUE!</v>
      </c>
      <c r="G5" s="26" t="e">
        <f ca="1">TREND(OFFSET(R1,$E$2,0,2,1),OFFSET($J$1,$E$2,0,2,1),'Fortlufthaube VHA'!$C$14)</f>
        <v>#VALUE!</v>
      </c>
      <c r="H5">
        <v>380</v>
      </c>
      <c r="I5" s="379" t="s">
        <v>146</v>
      </c>
      <c r="J5" s="380"/>
      <c r="K5" s="380"/>
      <c r="L5" s="380"/>
      <c r="M5" s="380"/>
      <c r="N5" s="381"/>
      <c r="O5" s="31">
        <v>43</v>
      </c>
      <c r="P5" s="32">
        <v>45</v>
      </c>
      <c r="Q5" s="72">
        <v>33</v>
      </c>
      <c r="R5" s="72">
        <v>20</v>
      </c>
      <c r="S5" s="31"/>
      <c r="T5" s="32"/>
      <c r="U5" s="72"/>
      <c r="V5" s="73"/>
      <c r="W5" s="74"/>
      <c r="X5" s="75"/>
      <c r="Y5" s="73"/>
      <c r="Z5" s="75"/>
    </row>
    <row r="6" spans="1:26" ht="15" customHeight="1" thickBot="1" x14ac:dyDescent="0.2">
      <c r="A6">
        <v>5</v>
      </c>
      <c r="B6">
        <v>250</v>
      </c>
      <c r="C6">
        <v>270.25</v>
      </c>
      <c r="D6">
        <v>0.22</v>
      </c>
      <c r="E6">
        <f>MATCH('Fortlufthaube VHA'!$C$14,$J$2:$J$19,IF($J$2&gt;$J$3,-1,1))</f>
        <v>12</v>
      </c>
      <c r="F6" s="26" t="e">
        <f ca="1">TREND(OFFSET(S1,$E$2,0,2,1),OFFSET($J$1,$E$2,0,2,1),'Fortlufthaube VHA'!$C$14)</f>
        <v>#VALUE!</v>
      </c>
      <c r="G6" s="26" t="e">
        <f ca="1">TREND(OFFSET(T1,$E$2,0,2,1),OFFSET($J$1,$E$2,0,2,1),'Fortlufthaube VHA'!$C$14)</f>
        <v>#VALUE!</v>
      </c>
      <c r="H6">
        <v>437</v>
      </c>
      <c r="I6" s="379" t="s">
        <v>147</v>
      </c>
      <c r="J6" s="380"/>
      <c r="K6" s="380"/>
      <c r="L6" s="380"/>
      <c r="M6" s="380"/>
      <c r="N6" s="381"/>
      <c r="O6" s="90">
        <v>48</v>
      </c>
      <c r="P6" s="91">
        <v>72</v>
      </c>
      <c r="Q6" s="92">
        <v>37</v>
      </c>
      <c r="R6" s="92">
        <v>30</v>
      </c>
      <c r="S6" s="90"/>
      <c r="T6" s="91"/>
      <c r="U6" s="92"/>
      <c r="V6" s="93"/>
      <c r="W6" s="89"/>
      <c r="X6" s="94"/>
      <c r="Y6" s="93"/>
      <c r="Z6" s="94"/>
    </row>
    <row r="7" spans="1:26" ht="15" customHeight="1" thickBot="1" x14ac:dyDescent="0.2">
      <c r="A7">
        <v>6</v>
      </c>
      <c r="B7">
        <v>315</v>
      </c>
      <c r="C7">
        <v>325.05</v>
      </c>
      <c r="D7">
        <v>0.22</v>
      </c>
      <c r="E7">
        <f>MATCH('Fortlufthaube VHA'!$C$14,$J$2:$J$19,IF($J$2&gt;$J$3,-1,1))</f>
        <v>12</v>
      </c>
      <c r="F7" s="26">
        <f ca="1">TREND(OFFSET(U1,$E$2,0,2,1),OFFSET($J$1,$E$2,0,2,1),'Fortlufthaube VHA'!$C$14)</f>
        <v>63</v>
      </c>
      <c r="G7" s="26">
        <f ca="1">TREND(OFFSET(V1,$E$2,0,2,1),OFFSET($J$1,$E$2,0,2,1),'Fortlufthaube VHA'!$C$14)</f>
        <v>200.00000000000006</v>
      </c>
      <c r="H7">
        <v>540</v>
      </c>
      <c r="I7" s="379" t="s">
        <v>148</v>
      </c>
      <c r="J7" s="380"/>
      <c r="K7" s="380"/>
      <c r="L7" s="380"/>
      <c r="M7" s="380"/>
      <c r="N7" s="381"/>
      <c r="O7" s="31">
        <v>52</v>
      </c>
      <c r="P7" s="32">
        <v>105</v>
      </c>
      <c r="Q7" s="72">
        <v>43</v>
      </c>
      <c r="R7" s="72">
        <v>43</v>
      </c>
      <c r="S7" s="31">
        <v>30</v>
      </c>
      <c r="T7" s="32">
        <v>20</v>
      </c>
      <c r="U7" s="72"/>
      <c r="V7" s="73"/>
      <c r="W7" s="74"/>
      <c r="X7" s="75"/>
      <c r="Y7" s="73"/>
      <c r="Z7" s="75"/>
    </row>
    <row r="8" spans="1:26" ht="12" customHeight="1" thickBot="1" x14ac:dyDescent="0.2">
      <c r="A8">
        <v>7</v>
      </c>
      <c r="B8">
        <v>400</v>
      </c>
      <c r="C8">
        <v>389.25</v>
      </c>
      <c r="D8">
        <v>0.22</v>
      </c>
      <c r="E8">
        <f>MATCH('Fortlufthaube VHA'!$C$14,$J$2:$J$19,IF($J$2&gt;$J$3,-1,1))</f>
        <v>12</v>
      </c>
      <c r="F8" s="26">
        <f ca="1">TREND(OFFSET(W1,$E$2,0,2,1),OFFSET($J$1,$E$2,0,2,1),'Fortlufthaube VHA'!$C$14)</f>
        <v>51</v>
      </c>
      <c r="G8" s="26">
        <f ca="1">TREND(OFFSET(X1,$E$2,0,2,1),OFFSET($J$1,$E$2,0,2,1),'Fortlufthaube VHA'!$C$14)</f>
        <v>70</v>
      </c>
      <c r="H8">
        <v>700</v>
      </c>
      <c r="I8" s="379" t="s">
        <v>150</v>
      </c>
      <c r="J8" s="380"/>
      <c r="K8" s="380"/>
      <c r="L8" s="380"/>
      <c r="M8" s="380"/>
      <c r="N8" s="381"/>
      <c r="O8" s="90">
        <v>56</v>
      </c>
      <c r="P8" s="91">
        <v>160</v>
      </c>
      <c r="Q8" s="92">
        <v>46</v>
      </c>
      <c r="R8" s="92">
        <v>60</v>
      </c>
      <c r="S8" s="90">
        <v>35</v>
      </c>
      <c r="T8" s="91">
        <v>28</v>
      </c>
      <c r="U8" s="92"/>
      <c r="V8" s="92"/>
      <c r="W8" s="89"/>
      <c r="X8" s="94"/>
      <c r="Y8" s="93"/>
      <c r="Z8" s="94"/>
    </row>
    <row r="9" spans="1:26" ht="15" customHeight="1" thickBot="1" x14ac:dyDescent="0.2">
      <c r="A9">
        <v>8</v>
      </c>
      <c r="B9">
        <v>500</v>
      </c>
      <c r="C9">
        <v>511</v>
      </c>
      <c r="D9">
        <v>0.21</v>
      </c>
      <c r="E9">
        <f>MATCH('Fortlufthaube VHA'!$C$14,$J$2:$J$19,IF($J$2&gt;$J$3,-1,1))</f>
        <v>12</v>
      </c>
      <c r="F9" s="26">
        <f ca="1">TREND(OFFSET(Y1,$E$2,0,2,1),OFFSET($J$1,$E$2,0,2,1),'Fortlufthaube VHA'!$C$14)</f>
        <v>40</v>
      </c>
      <c r="G9" s="26">
        <f ca="1">TREND(OFFSET(Z1,$E$2,0,2,1),OFFSET($J$1,$E$2,0,2,1),'Fortlufthaube VHA'!$C$14)</f>
        <v>26</v>
      </c>
      <c r="H9">
        <v>840</v>
      </c>
      <c r="I9" s="379" t="s">
        <v>149</v>
      </c>
      <c r="J9" s="380"/>
      <c r="K9" s="380"/>
      <c r="L9" s="380"/>
      <c r="M9" s="380"/>
      <c r="N9" s="381"/>
      <c r="O9" s="31">
        <v>59</v>
      </c>
      <c r="P9" s="32">
        <v>190</v>
      </c>
      <c r="Q9" s="72">
        <v>49</v>
      </c>
      <c r="R9" s="72">
        <v>77</v>
      </c>
      <c r="S9" s="31">
        <v>39</v>
      </c>
      <c r="T9" s="32">
        <v>35</v>
      </c>
      <c r="U9" s="72">
        <v>25</v>
      </c>
      <c r="V9" s="35">
        <v>15</v>
      </c>
      <c r="W9" s="74"/>
      <c r="X9" s="75"/>
      <c r="Y9" s="73"/>
      <c r="Z9" s="75"/>
    </row>
    <row r="10" spans="1:26" ht="15" customHeight="1" x14ac:dyDescent="0.15">
      <c r="I10" s="52"/>
      <c r="J10" s="89">
        <v>900</v>
      </c>
      <c r="K10" s="90"/>
      <c r="L10" s="91"/>
      <c r="M10" s="92"/>
      <c r="N10" s="92"/>
      <c r="O10" s="90">
        <v>63</v>
      </c>
      <c r="P10" s="91">
        <v>210</v>
      </c>
      <c r="Q10" s="92">
        <v>52</v>
      </c>
      <c r="R10" s="92">
        <v>90</v>
      </c>
      <c r="S10" s="90">
        <v>43</v>
      </c>
      <c r="T10" s="91">
        <v>43</v>
      </c>
      <c r="U10" s="92">
        <v>30</v>
      </c>
      <c r="V10" s="92">
        <v>19</v>
      </c>
      <c r="W10" s="89"/>
      <c r="X10" s="94"/>
      <c r="Y10" s="93"/>
      <c r="Z10" s="94"/>
    </row>
    <row r="11" spans="1:26" ht="15" customHeight="1" x14ac:dyDescent="0.15">
      <c r="I11" s="52"/>
      <c r="J11" s="74">
        <v>1000</v>
      </c>
      <c r="K11" s="31"/>
      <c r="L11" s="32"/>
      <c r="M11" s="72"/>
      <c r="N11" s="72"/>
      <c r="O11" s="31"/>
      <c r="P11" s="32"/>
      <c r="Q11" s="72">
        <v>54</v>
      </c>
      <c r="R11" s="72">
        <v>120</v>
      </c>
      <c r="S11" s="31">
        <v>45</v>
      </c>
      <c r="T11" s="32">
        <v>55</v>
      </c>
      <c r="U11" s="72">
        <v>33</v>
      </c>
      <c r="V11" s="35">
        <v>24</v>
      </c>
      <c r="W11" s="87">
        <v>30</v>
      </c>
      <c r="X11" s="76">
        <v>10</v>
      </c>
      <c r="Y11" s="73"/>
      <c r="Z11" s="75"/>
    </row>
    <row r="12" spans="1:26" ht="15" customHeight="1" x14ac:dyDescent="0.15">
      <c r="I12" s="52"/>
      <c r="J12" s="89">
        <v>2000</v>
      </c>
      <c r="K12" s="90"/>
      <c r="L12" s="91"/>
      <c r="M12" s="92"/>
      <c r="N12" s="92"/>
      <c r="O12" s="90"/>
      <c r="P12" s="91"/>
      <c r="Q12" s="92">
        <v>73</v>
      </c>
      <c r="R12" s="92">
        <v>490</v>
      </c>
      <c r="S12" s="90">
        <v>62</v>
      </c>
      <c r="T12" s="91">
        <v>230</v>
      </c>
      <c r="U12" s="92">
        <v>50</v>
      </c>
      <c r="V12" s="92">
        <v>87</v>
      </c>
      <c r="W12" s="90">
        <v>40</v>
      </c>
      <c r="X12" s="91">
        <v>30</v>
      </c>
      <c r="Y12" s="92">
        <v>30</v>
      </c>
      <c r="Z12" s="91">
        <v>12</v>
      </c>
    </row>
    <row r="13" spans="1:26" ht="15" customHeight="1" x14ac:dyDescent="0.15">
      <c r="I13" s="52"/>
      <c r="J13" s="74">
        <v>3000</v>
      </c>
      <c r="K13" s="31"/>
      <c r="L13" s="32"/>
      <c r="M13" s="72"/>
      <c r="N13" s="72"/>
      <c r="O13" s="31"/>
      <c r="P13" s="32"/>
      <c r="Q13" s="72"/>
      <c r="R13" s="72"/>
      <c r="S13" s="31"/>
      <c r="T13" s="32"/>
      <c r="U13" s="72">
        <v>63</v>
      </c>
      <c r="V13" s="35">
        <v>200</v>
      </c>
      <c r="W13" s="87">
        <v>51</v>
      </c>
      <c r="X13" s="76">
        <v>70</v>
      </c>
      <c r="Y13" s="35">
        <v>40</v>
      </c>
      <c r="Z13" s="76">
        <v>26</v>
      </c>
    </row>
    <row r="14" spans="1:26" x14ac:dyDescent="0.15">
      <c r="J14" s="89">
        <v>4000</v>
      </c>
      <c r="K14" s="90"/>
      <c r="L14" s="91"/>
      <c r="M14" s="92"/>
      <c r="N14" s="92"/>
      <c r="O14" s="90"/>
      <c r="P14" s="91"/>
      <c r="Q14" s="92"/>
      <c r="R14" s="92"/>
      <c r="S14" s="90"/>
      <c r="T14" s="91"/>
      <c r="U14" s="92">
        <v>70</v>
      </c>
      <c r="V14" s="92">
        <v>340</v>
      </c>
      <c r="W14" s="90">
        <v>60</v>
      </c>
      <c r="X14" s="91">
        <v>130</v>
      </c>
      <c r="Y14" s="92">
        <v>50</v>
      </c>
      <c r="Z14" s="91">
        <v>45</v>
      </c>
    </row>
    <row r="15" spans="1:26" x14ac:dyDescent="0.15">
      <c r="J15" s="74">
        <v>5000</v>
      </c>
      <c r="K15" s="31"/>
      <c r="L15" s="32"/>
      <c r="M15" s="72"/>
      <c r="N15" s="72"/>
      <c r="O15" s="31"/>
      <c r="P15" s="32"/>
      <c r="Q15" s="72"/>
      <c r="R15" s="72"/>
      <c r="S15" s="31"/>
      <c r="T15" s="32"/>
      <c r="U15" s="72"/>
      <c r="V15" s="73"/>
      <c r="W15" s="87">
        <v>66</v>
      </c>
      <c r="X15" s="76">
        <v>200</v>
      </c>
      <c r="Y15" s="35">
        <v>56</v>
      </c>
      <c r="Z15" s="76">
        <v>75</v>
      </c>
    </row>
    <row r="16" spans="1:26" x14ac:dyDescent="0.15">
      <c r="J16" s="89">
        <v>6000</v>
      </c>
      <c r="K16" s="90"/>
      <c r="L16" s="91"/>
      <c r="M16" s="92"/>
      <c r="N16" s="92"/>
      <c r="O16" s="90"/>
      <c r="P16" s="91"/>
      <c r="Q16" s="92"/>
      <c r="R16" s="92"/>
      <c r="S16" s="90"/>
      <c r="T16" s="91"/>
      <c r="U16" s="92"/>
      <c r="V16" s="93"/>
      <c r="W16" s="90">
        <v>78</v>
      </c>
      <c r="X16" s="91">
        <v>290</v>
      </c>
      <c r="Y16" s="92">
        <v>62</v>
      </c>
      <c r="Z16" s="91">
        <v>100</v>
      </c>
    </row>
    <row r="17" spans="10:26" x14ac:dyDescent="0.15">
      <c r="J17" s="74">
        <v>7000</v>
      </c>
      <c r="K17" s="31"/>
      <c r="L17" s="32"/>
      <c r="M17" s="72"/>
      <c r="N17" s="72"/>
      <c r="O17" s="31"/>
      <c r="P17" s="32"/>
      <c r="Q17" s="72"/>
      <c r="R17" s="72"/>
      <c r="S17" s="31"/>
      <c r="T17" s="32"/>
      <c r="U17" s="72"/>
      <c r="V17" s="73"/>
      <c r="W17" s="74"/>
      <c r="X17" s="75"/>
      <c r="Y17" s="35">
        <v>66</v>
      </c>
      <c r="Z17" s="76">
        <v>140</v>
      </c>
    </row>
    <row r="18" spans="10:26" x14ac:dyDescent="0.15">
      <c r="J18" s="89">
        <v>8000</v>
      </c>
      <c r="K18" s="90"/>
      <c r="L18" s="91"/>
      <c r="M18" s="92"/>
      <c r="N18" s="92"/>
      <c r="O18" s="90"/>
      <c r="P18" s="91"/>
      <c r="Q18" s="92"/>
      <c r="R18" s="92"/>
      <c r="S18" s="90"/>
      <c r="T18" s="91"/>
      <c r="U18" s="92"/>
      <c r="V18" s="93"/>
      <c r="W18" s="89"/>
      <c r="X18" s="94"/>
      <c r="Y18" s="92">
        <v>70</v>
      </c>
      <c r="Z18" s="91">
        <v>180</v>
      </c>
    </row>
    <row r="19" spans="10:26" ht="14" thickBot="1" x14ac:dyDescent="0.2">
      <c r="J19" s="27">
        <v>9000</v>
      </c>
      <c r="K19" s="33"/>
      <c r="L19" s="34"/>
      <c r="M19" s="77"/>
      <c r="N19" s="77"/>
      <c r="O19" s="33"/>
      <c r="P19" s="34"/>
      <c r="Q19" s="77"/>
      <c r="R19" s="77"/>
      <c r="S19" s="33"/>
      <c r="T19" s="34"/>
      <c r="U19" s="77"/>
      <c r="V19" s="78"/>
      <c r="W19" s="27"/>
      <c r="X19" s="88"/>
      <c r="Y19" s="79">
        <v>75</v>
      </c>
      <c r="Z19" s="80">
        <v>230</v>
      </c>
    </row>
  </sheetData>
  <mergeCells count="8">
    <mergeCell ref="I8:N8"/>
    <mergeCell ref="I9:N9"/>
    <mergeCell ref="I2:N2"/>
    <mergeCell ref="I3:N3"/>
    <mergeCell ref="I4:N4"/>
    <mergeCell ref="I5:N5"/>
    <mergeCell ref="I6:N6"/>
    <mergeCell ref="I7:N7"/>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9"/>
  <sheetViews>
    <sheetView showGridLines="0" view="pageLayout" zoomScale="130" zoomScaleNormal="150" zoomScaleSheetLayoutView="180" zoomScalePageLayoutView="130" workbookViewId="0">
      <selection activeCell="B5" sqref="B5:G5"/>
    </sheetView>
  </sheetViews>
  <sheetFormatPr baseColWidth="10" defaultColWidth="9.1640625" defaultRowHeight="13" x14ac:dyDescent="0.15"/>
  <cols>
    <col min="1" max="1" width="4.6640625" style="2" customWidth="1"/>
    <col min="2" max="2" width="31.5" style="2" customWidth="1"/>
    <col min="3" max="3" width="12" style="2" bestFit="1" customWidth="1"/>
    <col min="4" max="4" width="3.6640625" style="2" customWidth="1"/>
    <col min="5" max="5" width="7.1640625" style="2" customWidth="1"/>
    <col min="6" max="6" width="3.83203125" style="2" customWidth="1"/>
    <col min="7" max="7" width="32.5" style="2" customWidth="1"/>
    <col min="8" max="8" width="4.33203125" style="2" customWidth="1"/>
    <col min="9" max="9" width="9.1640625" style="2" customWidth="1"/>
    <col min="10" max="10" width="9.1640625" style="2" hidden="1" customWidth="1"/>
    <col min="11" max="16384" width="9.1640625" style="2"/>
  </cols>
  <sheetData>
    <row r="1" spans="1:12" ht="37.5" customHeight="1" x14ac:dyDescent="0.15">
      <c r="A1" s="1"/>
      <c r="B1" s="1"/>
      <c r="C1" s="1"/>
      <c r="D1" s="1"/>
      <c r="E1" s="1"/>
      <c r="F1" s="1"/>
      <c r="G1" s="1"/>
      <c r="H1" s="1"/>
    </row>
    <row r="2" spans="1:12" ht="21.75" customHeight="1" x14ac:dyDescent="0.2">
      <c r="A2" s="1"/>
      <c r="B2" s="3" t="s">
        <v>96</v>
      </c>
      <c r="C2" s="1"/>
      <c r="D2" s="1"/>
      <c r="E2" s="1"/>
      <c r="F2" s="1"/>
      <c r="G2" s="4"/>
      <c r="H2" s="1"/>
    </row>
    <row r="3" spans="1:12" ht="15" customHeight="1" x14ac:dyDescent="0.2">
      <c r="A3" s="1"/>
      <c r="B3" s="3"/>
      <c r="C3" s="1"/>
      <c r="D3" s="1"/>
      <c r="E3" s="1"/>
      <c r="F3" s="1"/>
      <c r="G3" s="4"/>
      <c r="H3" s="1"/>
    </row>
    <row r="4" spans="1:12" ht="19.5" customHeight="1" thickBot="1" x14ac:dyDescent="0.2">
      <c r="A4" s="1"/>
      <c r="B4" s="5" t="s">
        <v>3</v>
      </c>
      <c r="C4" s="1"/>
      <c r="D4" s="1"/>
      <c r="E4" s="1"/>
      <c r="G4" s="170">
        <f ca="1">TODAY()</f>
        <v>44683</v>
      </c>
      <c r="H4" s="1"/>
    </row>
    <row r="5" spans="1:12" ht="14.25" customHeight="1" thickBot="1" x14ac:dyDescent="0.2">
      <c r="A5" s="1"/>
      <c r="B5" s="341"/>
      <c r="C5" s="342"/>
      <c r="D5" s="342"/>
      <c r="E5" s="342"/>
      <c r="F5" s="342"/>
      <c r="G5" s="343"/>
      <c r="H5" s="1"/>
    </row>
    <row r="6" spans="1:12" ht="14.25" customHeight="1" x14ac:dyDescent="0.15">
      <c r="A6" s="1"/>
      <c r="B6" s="179"/>
      <c r="C6" s="179"/>
      <c r="D6" s="179"/>
      <c r="E6" s="179"/>
      <c r="F6" s="179"/>
      <c r="G6" s="64"/>
      <c r="H6" s="1"/>
    </row>
    <row r="7" spans="1:12" ht="15.75" customHeight="1" thickBot="1" x14ac:dyDescent="0.2">
      <c r="A7" s="1"/>
      <c r="B7" s="6" t="s">
        <v>97</v>
      </c>
      <c r="C7" s="1"/>
      <c r="D7" s="1"/>
      <c r="E7" s="1"/>
      <c r="F7" s="1"/>
      <c r="G7" s="4"/>
      <c r="H7" s="1"/>
    </row>
    <row r="8" spans="1:12" x14ac:dyDescent="0.15">
      <c r="A8" s="6"/>
      <c r="B8" s="440"/>
      <c r="C8" s="441"/>
      <c r="D8" s="441"/>
      <c r="E8" s="442"/>
      <c r="F8" s="250"/>
      <c r="G8" s="226"/>
      <c r="H8" s="6"/>
    </row>
    <row r="9" spans="1:12" x14ac:dyDescent="0.15">
      <c r="A9" s="6"/>
      <c r="B9" s="434"/>
      <c r="C9" s="435"/>
      <c r="D9" s="435"/>
      <c r="E9" s="436"/>
      <c r="F9" s="250"/>
      <c r="G9" s="227"/>
      <c r="H9" s="6"/>
    </row>
    <row r="10" spans="1:12" x14ac:dyDescent="0.15">
      <c r="A10" s="6"/>
      <c r="B10" s="434"/>
      <c r="C10" s="435"/>
      <c r="D10" s="435"/>
      <c r="E10" s="436"/>
      <c r="F10" s="250"/>
      <c r="G10" s="227"/>
      <c r="H10" s="6"/>
    </row>
    <row r="11" spans="1:12" x14ac:dyDescent="0.15">
      <c r="A11" s="6"/>
      <c r="B11" s="434"/>
      <c r="C11" s="435"/>
      <c r="D11" s="435"/>
      <c r="E11" s="436"/>
      <c r="F11" s="250"/>
      <c r="G11" s="227"/>
      <c r="H11" s="6"/>
    </row>
    <row r="12" spans="1:12" ht="14" thickBot="1" x14ac:dyDescent="0.2">
      <c r="A12" s="6"/>
      <c r="B12" s="437"/>
      <c r="C12" s="438"/>
      <c r="D12" s="438"/>
      <c r="E12" s="439"/>
      <c r="F12" s="250"/>
      <c r="G12" s="227"/>
      <c r="H12" s="6"/>
      <c r="L12" s="4"/>
    </row>
    <row r="13" spans="1:12" ht="14" thickBot="1" x14ac:dyDescent="0.2">
      <c r="A13" s="6"/>
      <c r="B13" s="11"/>
      <c r="C13" s="12"/>
      <c r="D13" s="12"/>
      <c r="E13" s="6"/>
      <c r="F13" s="6"/>
      <c r="G13" s="227"/>
      <c r="H13" s="6"/>
    </row>
    <row r="14" spans="1:12" x14ac:dyDescent="0.15">
      <c r="A14" s="6"/>
      <c r="B14" s="219"/>
      <c r="C14" s="188"/>
      <c r="D14" s="188"/>
      <c r="E14" s="234"/>
      <c r="F14" s="16"/>
      <c r="G14" s="227"/>
      <c r="H14" s="6"/>
    </row>
    <row r="15" spans="1:12" x14ac:dyDescent="0.15">
      <c r="A15" s="6"/>
      <c r="B15" s="235"/>
      <c r="C15" s="19"/>
      <c r="D15" s="19"/>
      <c r="E15" s="55"/>
      <c r="F15" s="1"/>
      <c r="G15" s="227"/>
      <c r="H15" s="6"/>
    </row>
    <row r="16" spans="1:12" x14ac:dyDescent="0.15">
      <c r="A16" s="6"/>
      <c r="B16" s="20"/>
      <c r="C16" s="14"/>
      <c r="D16" s="14"/>
      <c r="E16" s="55"/>
      <c r="F16" s="1"/>
      <c r="G16" s="227"/>
      <c r="H16" s="6"/>
    </row>
    <row r="17" spans="1:10" x14ac:dyDescent="0.15">
      <c r="A17" s="6"/>
      <c r="B17" s="20"/>
      <c r="C17" s="14"/>
      <c r="D17" s="14"/>
      <c r="E17" s="55"/>
      <c r="F17" s="1"/>
      <c r="G17" s="227"/>
      <c r="H17" s="6"/>
    </row>
    <row r="18" spans="1:10" x14ac:dyDescent="0.15">
      <c r="A18" s="6"/>
      <c r="B18" s="20"/>
      <c r="C18" s="14"/>
      <c r="D18" s="14"/>
      <c r="E18" s="55"/>
      <c r="F18" s="1"/>
      <c r="G18" s="227"/>
      <c r="H18" s="6"/>
    </row>
    <row r="19" spans="1:10" x14ac:dyDescent="0.15">
      <c r="B19" s="20"/>
      <c r="C19" s="14"/>
      <c r="D19" s="14"/>
      <c r="E19" s="55"/>
      <c r="F19" s="1"/>
      <c r="G19" s="227"/>
      <c r="H19" s="19"/>
      <c r="J19" s="2">
        <v>1</v>
      </c>
    </row>
    <row r="20" spans="1:10" x14ac:dyDescent="0.15">
      <c r="A20" s="6"/>
      <c r="B20" s="20"/>
      <c r="C20" s="14"/>
      <c r="D20" s="14"/>
      <c r="E20" s="21"/>
      <c r="F20" s="6"/>
      <c r="G20" s="227"/>
      <c r="H20" s="6"/>
      <c r="J20" s="2">
        <v>2</v>
      </c>
    </row>
    <row r="21" spans="1:10" x14ac:dyDescent="0.15">
      <c r="A21" s="6"/>
      <c r="B21" s="20"/>
      <c r="C21" s="14"/>
      <c r="D21" s="14"/>
      <c r="E21" s="21"/>
      <c r="F21" s="6"/>
      <c r="G21" s="227"/>
      <c r="H21" s="6"/>
      <c r="J21" s="2">
        <v>4</v>
      </c>
    </row>
    <row r="22" spans="1:10" x14ac:dyDescent="0.15">
      <c r="A22" s="6"/>
      <c r="B22" s="20"/>
      <c r="C22" s="14"/>
      <c r="D22" s="14"/>
      <c r="E22" s="21"/>
      <c r="F22" s="6"/>
      <c r="G22" s="227"/>
      <c r="H22" s="6"/>
      <c r="J22" s="2">
        <v>8</v>
      </c>
    </row>
    <row r="23" spans="1:10" x14ac:dyDescent="0.15">
      <c r="A23" s="6"/>
      <c r="B23" s="20"/>
      <c r="C23" s="14"/>
      <c r="D23" s="14"/>
      <c r="E23" s="21"/>
      <c r="F23" s="6"/>
      <c r="G23" s="227"/>
      <c r="H23" s="6"/>
    </row>
    <row r="24" spans="1:10" x14ac:dyDescent="0.15">
      <c r="A24" s="6"/>
      <c r="B24" s="20"/>
      <c r="C24" s="14"/>
      <c r="D24" s="14"/>
      <c r="E24" s="21"/>
      <c r="F24" s="16"/>
      <c r="G24" s="228"/>
      <c r="H24" s="6"/>
    </row>
    <row r="25" spans="1:10" ht="189" customHeight="1" x14ac:dyDescent="0.15">
      <c r="A25" s="6"/>
      <c r="B25" s="20"/>
      <c r="C25" s="14"/>
      <c r="D25" s="14"/>
      <c r="E25" s="21"/>
      <c r="F25" s="16"/>
      <c r="G25" s="228"/>
      <c r="H25" s="6"/>
    </row>
    <row r="26" spans="1:10" s="175" customFormat="1" ht="20.25" customHeight="1" x14ac:dyDescent="0.15">
      <c r="A26" s="173"/>
      <c r="B26" s="245" t="s">
        <v>98</v>
      </c>
      <c r="C26" s="259">
        <v>75</v>
      </c>
      <c r="D26" s="174"/>
      <c r="E26" s="236"/>
      <c r="F26" s="177"/>
      <c r="G26" s="229"/>
      <c r="H26" s="173"/>
    </row>
    <row r="27" spans="1:10" s="175" customFormat="1" ht="20.25" customHeight="1" x14ac:dyDescent="0.15">
      <c r="A27" s="173"/>
      <c r="B27" s="246" t="s">
        <v>106</v>
      </c>
      <c r="C27" s="247">
        <v>4.5</v>
      </c>
      <c r="D27" s="174"/>
      <c r="E27" s="236"/>
      <c r="F27" s="177"/>
      <c r="G27" s="229"/>
      <c r="H27" s="173"/>
    </row>
    <row r="28" spans="1:10" s="175" customFormat="1" ht="20.25" customHeight="1" x14ac:dyDescent="0.15">
      <c r="A28" s="173"/>
      <c r="B28" s="246" t="s">
        <v>2</v>
      </c>
      <c r="C28" s="248">
        <v>2</v>
      </c>
      <c r="D28" s="174"/>
      <c r="E28" s="236"/>
      <c r="F28" s="177"/>
      <c r="G28" s="229"/>
      <c r="H28" s="173"/>
      <c r="J28" s="175">
        <f>IF(C28=1,1,IF(C28=2,2,IF(C28=3,4,IF(C28=4,8,0))))</f>
        <v>2</v>
      </c>
    </row>
    <row r="29" spans="1:10" s="175" customFormat="1" ht="20.25" customHeight="1" x14ac:dyDescent="0.15">
      <c r="A29" s="173"/>
      <c r="B29" s="246" t="s">
        <v>99</v>
      </c>
      <c r="C29" s="260">
        <f>C26-(LOG(((4*3.14*C27^2)/J28)))*10</f>
        <v>53.956153287121168</v>
      </c>
      <c r="D29" s="173"/>
      <c r="E29" s="233"/>
      <c r="F29" s="173"/>
      <c r="G29" s="229"/>
      <c r="H29" s="173"/>
    </row>
    <row r="30" spans="1:10" s="175" customFormat="1" ht="20.25" customHeight="1" thickBot="1" x14ac:dyDescent="0.2">
      <c r="A30" s="173"/>
      <c r="B30" s="246"/>
      <c r="C30" s="249"/>
      <c r="D30" s="176"/>
      <c r="E30" s="48"/>
      <c r="F30" s="173"/>
      <c r="G30" s="229"/>
      <c r="H30" s="173"/>
    </row>
    <row r="31" spans="1:10" s="175" customFormat="1" ht="15" customHeight="1" thickBot="1" x14ac:dyDescent="0.2">
      <c r="A31" s="173"/>
      <c r="B31" s="177"/>
      <c r="C31" s="178"/>
      <c r="D31" s="173"/>
      <c r="E31" s="173"/>
      <c r="F31" s="173"/>
      <c r="G31" s="229"/>
      <c r="H31" s="173"/>
    </row>
    <row r="32" spans="1:10" s="175" customFormat="1" ht="20.25" customHeight="1" x14ac:dyDescent="0.15">
      <c r="A32" s="173"/>
      <c r="B32" s="239"/>
      <c r="C32" s="240"/>
      <c r="D32" s="240"/>
      <c r="E32" s="241"/>
      <c r="F32" s="238"/>
      <c r="G32" s="229"/>
      <c r="H32" s="173"/>
    </row>
    <row r="33" spans="1:8" s="175" customFormat="1" ht="20.25" customHeight="1" x14ac:dyDescent="0.15">
      <c r="A33" s="173"/>
      <c r="B33" s="242"/>
      <c r="C33" s="237"/>
      <c r="D33" s="237"/>
      <c r="E33" s="238"/>
      <c r="F33" s="238"/>
      <c r="G33" s="229"/>
      <c r="H33" s="173"/>
    </row>
    <row r="34" spans="1:8" s="175" customFormat="1" ht="20.25" customHeight="1" x14ac:dyDescent="0.15">
      <c r="A34" s="173"/>
      <c r="B34" s="242"/>
      <c r="C34" s="237"/>
      <c r="D34" s="237"/>
      <c r="E34" s="238"/>
      <c r="F34" s="238"/>
      <c r="G34" s="229"/>
      <c r="H34" s="173"/>
    </row>
    <row r="35" spans="1:8" ht="30" customHeight="1" x14ac:dyDescent="0.15">
      <c r="A35" s="6"/>
      <c r="B35" s="242"/>
      <c r="C35" s="237"/>
      <c r="D35" s="237"/>
      <c r="E35" s="238"/>
      <c r="F35" s="238"/>
      <c r="G35" s="230"/>
      <c r="H35" s="6"/>
    </row>
    <row r="36" spans="1:8" ht="25.5" customHeight="1" x14ac:dyDescent="0.15">
      <c r="A36" s="6"/>
      <c r="B36" s="242"/>
      <c r="C36" s="237"/>
      <c r="D36" s="237"/>
      <c r="E36" s="238"/>
      <c r="F36" s="238"/>
      <c r="G36" s="231"/>
      <c r="H36" s="6"/>
    </row>
    <row r="37" spans="1:8" ht="25.5" customHeight="1" thickBot="1" x14ac:dyDescent="0.2">
      <c r="A37" s="6"/>
      <c r="B37" s="432" t="s">
        <v>107</v>
      </c>
      <c r="C37" s="433"/>
      <c r="D37" s="243"/>
      <c r="E37" s="244"/>
      <c r="F37" s="238"/>
      <c r="G37" s="232"/>
      <c r="H37" s="6"/>
    </row>
    <row r="38" spans="1:8" x14ac:dyDescent="0.15">
      <c r="A38" s="7"/>
      <c r="C38" s="1"/>
      <c r="G38" s="7"/>
      <c r="H38" s="7"/>
    </row>
    <row r="39" spans="1:8" x14ac:dyDescent="0.15">
      <c r="A39" s="7"/>
      <c r="C39" s="1"/>
      <c r="G39" s="7"/>
      <c r="H39" s="7"/>
    </row>
  </sheetData>
  <sheetProtection selectLockedCells="1"/>
  <mergeCells count="7">
    <mergeCell ref="B37:C37"/>
    <mergeCell ref="B11:E11"/>
    <mergeCell ref="B12:E12"/>
    <mergeCell ref="B5:G5"/>
    <mergeCell ref="B8:E8"/>
    <mergeCell ref="B9:E9"/>
    <mergeCell ref="B10:E10"/>
  </mergeCells>
  <hyperlinks>
    <hyperlink ref="B37:C37" r:id="rId1" location="drilldown_guid:d4ec34d9-2a0b-410b-ba9a-651f47c9a694;level:all;sub:4" display="weitere Informationen unter www.lindab.de" xr:uid="{00000000-0004-0000-0800-000000000000}"/>
  </hyperlinks>
  <pageMargins left="0.19685039370078741" right="0.19685039370078741" top="0.19685039370078741" bottom="0.19685039370078741" header="0.51181102362204722" footer="0.51181102362204722"/>
  <pageSetup paperSize="9" orientation="portrait" horizontalDpi="4294967293" r:id="rId2"/>
  <headerFooter alignWithMargins="0"/>
  <rowBreaks count="1" manualBreakCount="1">
    <brk id="43"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2290" r:id="rId5" name="Drop Down 2">
              <controlPr defaultSize="0" autoLine="0" autoPict="0">
                <anchor moveWithCells="1">
                  <from>
                    <xdr:col>2</xdr:col>
                    <xdr:colOff>38100</xdr:colOff>
                    <xdr:row>27</xdr:row>
                    <xdr:rowOff>38100</xdr:rowOff>
                  </from>
                  <to>
                    <xdr:col>2</xdr:col>
                    <xdr:colOff>825500</xdr:colOff>
                    <xdr:row>27</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Start</vt:lpstr>
      <vt:lpstr>LHR</vt:lpstr>
      <vt:lpstr>Deflektorhauben HN - HF</vt:lpstr>
      <vt:lpstr>Tabelle HN-HF</vt:lpstr>
      <vt:lpstr>Lamellenhaube VHL</vt:lpstr>
      <vt:lpstr>Tabelle VHL</vt:lpstr>
      <vt:lpstr>Fortlufthaube VHA</vt:lpstr>
      <vt:lpstr>Tabelle VHA</vt:lpstr>
      <vt:lpstr>Abstandsdämpfung</vt:lpstr>
      <vt:lpstr>Dachdurchführungen</vt:lpstr>
      <vt:lpstr>Abstandsdämpfung!Druckbereich</vt:lpstr>
      <vt:lpstr>'Deflektorhauben HN - HF'!Druckbereich</vt:lpstr>
      <vt:lpstr>'Fortlufthaube VHA'!Druckbereich</vt:lpstr>
      <vt:lpstr>'Lamellenhaube VHL'!Druckbereich</vt:lpstr>
      <vt:lpstr>LHR!Druckbereich</vt:lpstr>
      <vt:lpstr>www.lindQST.com</vt:lpstr>
      <vt:lpstr>www.lindQST.com_Schnellauslegungsprogramm</vt:lpstr>
    </vt:vector>
  </TitlesOfParts>
  <Company>LINDAB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Boisen Ove</dc:creator>
  <cp:lastModifiedBy>Microsoft Office User</cp:lastModifiedBy>
  <cp:lastPrinted>2015-07-13T11:06:52Z</cp:lastPrinted>
  <dcterms:created xsi:type="dcterms:W3CDTF">2002-03-13T14:08:50Z</dcterms:created>
  <dcterms:modified xsi:type="dcterms:W3CDTF">2022-05-02T09:14:48Z</dcterms:modified>
</cp:coreProperties>
</file>